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ALudlow\Documents\For uploading to website\"/>
    </mc:Choice>
  </mc:AlternateContent>
  <xr:revisionPtr revIDLastSave="0" documentId="13_ncr:1_{65359811-0099-4F8B-BB12-47B546A9235D}" xr6:coauthVersionLast="47" xr6:coauthVersionMax="47" xr10:uidLastSave="{00000000-0000-0000-0000-000000000000}"/>
  <bookViews>
    <workbookView xWindow="495" yWindow="1095" windowWidth="25005" windowHeight="12585"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expenses'!$A$1:$E$21</definedName>
    <definedName name="_xlnm.Print_Area" localSheetId="4">'Gifts and benefits'!$A$1:$F$51</definedName>
    <definedName name="_xlnm.Print_Area" localSheetId="2">Hospitality!$A$1:$E$23</definedName>
    <definedName name="_xlnm.Print_Area" localSheetId="0">'Summary and sign-off'!$A$1:$F$23</definedName>
    <definedName name="_xlnm.Print_Area" localSheetId="1">Travel!$A$1:$E$131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D40" i="4" l="1"/>
  <c r="C15" i="3"/>
  <c r="C16" i="2"/>
  <c r="C95" i="1"/>
  <c r="C120" i="1"/>
  <c r="C50" i="1"/>
  <c r="E60" i="13" l="1"/>
  <c r="C60" i="13"/>
  <c r="C42" i="4"/>
  <c r="C41" i="4"/>
  <c r="B60" i="13" l="1"/>
  <c r="B59" i="13"/>
  <c r="D59" i="13"/>
  <c r="B58" i="13"/>
  <c r="D58" i="13"/>
  <c r="D57" i="13"/>
  <c r="B57" i="13"/>
  <c r="D56" i="13"/>
  <c r="B56" i="13"/>
  <c r="D55" i="13"/>
  <c r="B55" i="13"/>
  <c r="B2" i="4"/>
  <c r="B3" i="4"/>
  <c r="B2" i="3"/>
  <c r="B3" i="3"/>
  <c r="B2" i="2"/>
  <c r="B3" i="2"/>
  <c r="B2" i="1"/>
  <c r="B3" i="1"/>
  <c r="F58" i="13" l="1"/>
  <c r="D16" i="2" s="1"/>
  <c r="F60" i="13"/>
  <c r="E40" i="4" s="1"/>
  <c r="F59" i="13"/>
  <c r="D15" i="3" s="1"/>
  <c r="F57" i="13"/>
  <c r="D120" i="1" s="1"/>
  <c r="F56" i="13"/>
  <c r="D95" i="1" s="1"/>
  <c r="F55" i="13"/>
  <c r="D50" i="1" s="1"/>
  <c r="C13" i="13"/>
  <c r="C12" i="13"/>
  <c r="C11" i="13"/>
  <c r="C16" i="13" l="1"/>
  <c r="C17" i="13"/>
  <c r="B5" i="4" l="1"/>
  <c r="B4" i="4"/>
  <c r="B5" i="3"/>
  <c r="B4" i="3"/>
  <c r="B5" i="2"/>
  <c r="B4" i="2"/>
  <c r="B5" i="1"/>
  <c r="B4" i="1"/>
  <c r="C15" i="13" l="1"/>
  <c r="F12" i="13" l="1"/>
  <c r="C40" i="4"/>
  <c r="F11" i="13" s="1"/>
  <c r="F13" i="13" l="1"/>
  <c r="B120" i="1"/>
  <c r="B17" i="13" s="1"/>
  <c r="B95" i="1"/>
  <c r="B16" i="13" s="1"/>
  <c r="B50" i="1"/>
  <c r="B15" i="13" s="1"/>
  <c r="B15" i="3" l="1"/>
  <c r="B13" i="13" s="1"/>
  <c r="B16" i="2"/>
  <c r="B12" i="13" s="1"/>
  <c r="B11" i="13" l="1"/>
  <c r="B1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5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<sst xmlns="http://schemas.openxmlformats.org/spreadsheetml/2006/main" count="466" uniqueCount="262">
  <si>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</si>
  <si>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</si>
  <si>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</si>
  <si>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</si>
  <si>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</si>
  <si>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</si>
  <si>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</si>
  <si>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</si>
  <si>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</si>
  <si>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</si>
  <si>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</si>
  <si>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</si>
  <si>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</si>
  <si>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</si>
  <si>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</si>
  <si>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</si>
  <si>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</si>
  <si>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</si>
  <si>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</si>
  <si>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</si>
  <si>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</si>
  <si>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</si>
  <si>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</si>
  <si>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</si>
  <si>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</si>
  <si>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</si>
  <si>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</si>
  <si>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</si>
  <si>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</si>
  <si>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</si>
  <si>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</si>
  <si>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</si>
  <si>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</si>
  <si>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</si>
  <si>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</si>
  <si>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</si>
  <si>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</si>
  <si>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</si>
  <si>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</si>
  <si>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</si>
  <si>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</si>
  <si>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</si>
  <si>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</si>
  <si>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</si>
  <si>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</si>
  <si>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</si>
  <si>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</si>
  <si>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</si>
  <si>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</si>
  <si>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</si>
  <si>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</si>
  <si>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</si>
  <si>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</si>
  <si>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</si>
  <si>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</si>
  <si>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</si>
  <si>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</si>
  <si>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</si>
  <si>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</si>
  <si>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</si>
  <si>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</si>
  <si>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</si>
  <si>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</si>
  <si>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</si>
  <si>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</si>
  <si>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</si>
  <si>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</si>
  <si>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</si>
  <si>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</si>
  <si>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</si>
  <si>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</si>
  <si>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</si>
  <si>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</si>
  <si>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</si>
  <si>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</si>
  <si>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</si>
  <si>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</si>
  <si>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</si>
  <si>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</si>
  <si>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</si>
  <si>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</si>
  <si>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</si>
  <si>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</si>
  <si>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</si>
  <si>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</si>
  <si>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</si>
  <si>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</si>
  <si>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</si>
  <si>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</si>
  <si>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</si>
  <si>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</si>
  <si>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</si>
  <si>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</si>
  <si>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</si>
  <si>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</si>
  <si>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</si>
  <si>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</si>
  <si>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</si>
  <si>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</si>
  <si>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</si>
  <si>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</si>
  <si>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</si>
  <si>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</si>
  <si>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</si>
  <si>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</si>
  <si>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</si>
  <si>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</si>
  <si>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</si>
  <si>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</si>
  <si>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</si>
  <si>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</si>
  <si>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</si>
  <si>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</si>
  <si>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</si>
  <si>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</si>
  <si>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</si>
  <si>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</si>
  <si>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</si>
  <si>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</si>
  <si>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</si>
  <si>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</si>
  <si>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</si>
  <si>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Foreign Affairs and Trade</t>
  </si>
  <si>
    <t>Chris Seed</t>
  </si>
  <si>
    <t>China Business Summit</t>
  </si>
  <si>
    <t>Airfares (Wellington/Auckland/Wellington)</t>
  </si>
  <si>
    <t>Auckland</t>
  </si>
  <si>
    <t>Taxi: Home to Wellington Airport</t>
  </si>
  <si>
    <t>Taxi: Auckland Airport to CBD</t>
  </si>
  <si>
    <t>Accommodation (1 night and meals)</t>
  </si>
  <si>
    <t>Taxi: CBD to Auckland Airport</t>
  </si>
  <si>
    <t>Taxi: Wellington Airport to home</t>
  </si>
  <si>
    <t>Gala dinner Australia New Zealand Leadership Forum</t>
  </si>
  <si>
    <t>Gala dinner</t>
  </si>
  <si>
    <t>Wellington</t>
  </si>
  <si>
    <t>Official dinner on occasion of the visit by Australian Prime Minister Albanese</t>
  </si>
  <si>
    <t>Prime Minister</t>
  </si>
  <si>
    <t>FIFA Women's World Cup organisers</t>
  </si>
  <si>
    <t>Ticket to USA/Netherlands football game during the visit by US Secretary of State Blinken</t>
  </si>
  <si>
    <t>Silver Fern Farms</t>
  </si>
  <si>
    <t>2023 World Class New Zealand Awards</t>
  </si>
  <si>
    <t>KEA New Zealand</t>
  </si>
  <si>
    <t>Tickets to Japan/Norway football game</t>
  </si>
  <si>
    <t>Qatar Airways</t>
  </si>
  <si>
    <t>Lunch for 3</t>
  </si>
  <si>
    <t>Hosted lunch for diplomatic representative</t>
  </si>
  <si>
    <t>Diplomatic Representative</t>
  </si>
  <si>
    <t xml:space="preserve">Silver Fern Farms Farmer Conference 2023 and Cooks on Fire Welcome BBQ </t>
  </si>
  <si>
    <t>Official dinner for Australian Prime Minster Albanese</t>
  </si>
  <si>
    <t>Taxi: MFAT to Government House</t>
  </si>
  <si>
    <t>Official dinner for Australian Prime Minister Albanese</t>
  </si>
  <si>
    <t>Taxi: Government House to home</t>
  </si>
  <si>
    <t xml:space="preserve">Australia New Zealand Leadership Forum </t>
  </si>
  <si>
    <t>Taxi: Wellington CBD to home</t>
  </si>
  <si>
    <t>Farewell dinner</t>
  </si>
  <si>
    <t xml:space="preserve">Meeting with Ngā Toki Whakarururanga </t>
  </si>
  <si>
    <t>Taxi: Wellington Airport to MFAT</t>
  </si>
  <si>
    <t>Meeting with SportNZ and CricketNZ</t>
  </si>
  <si>
    <t>Taxi: Auckland CBD to Airport</t>
  </si>
  <si>
    <t>26 August - 1 September 2023</t>
  </si>
  <si>
    <t>Foreign policy consultations in Tokyo and Seoul</t>
  </si>
  <si>
    <t>Tokyo and Seoul</t>
  </si>
  <si>
    <t>Airfares (Wellington/Auckland/Tokyo/Seoul/Auckland/Wellington)</t>
  </si>
  <si>
    <t>Accommodation (3 nights and meals)</t>
  </si>
  <si>
    <t>Tokyo</t>
  </si>
  <si>
    <t>Seoul</t>
  </si>
  <si>
    <t>WOW organisers</t>
  </si>
  <si>
    <t>WOW Show ticket</t>
  </si>
  <si>
    <t>Lacquer box</t>
  </si>
  <si>
    <t>Shared with staff</t>
  </si>
  <si>
    <t>Accommodation (2 night and meals)</t>
  </si>
  <si>
    <t>Taxi: MFAT to Wellington Airport</t>
  </si>
  <si>
    <t>Sydney</t>
  </si>
  <si>
    <t>22 September - 1 October 2023</t>
  </si>
  <si>
    <t>Foreign policy consultations in Paris and Berlin</t>
  </si>
  <si>
    <t>Airfares (Wellington/Christchurch/Paris/Berlin/Auckland/Wellington)</t>
  </si>
  <si>
    <t>Christchurch</t>
  </si>
  <si>
    <t>Paris</t>
  </si>
  <si>
    <t>Berlin</t>
  </si>
  <si>
    <t>Taxi: Sydney CBD to Airport</t>
  </si>
  <si>
    <t>Taxi: Sydney Airport to CBD</t>
  </si>
  <si>
    <t>Breakfast</t>
  </si>
  <si>
    <t>Taxi: Te Papa to home</t>
  </si>
  <si>
    <t>Spirit of Service Awards</t>
  </si>
  <si>
    <t>Parking charges</t>
  </si>
  <si>
    <t>Post-FIFA event</t>
  </si>
  <si>
    <t>Taxi: Parliament to home</t>
  </si>
  <si>
    <t>Swiss National Day</t>
  </si>
  <si>
    <t>Taxi: Boatshed to home</t>
  </si>
  <si>
    <t>Taxi: Paris CDG Airport to CBD</t>
  </si>
  <si>
    <t>Dinner with diplomatic representative</t>
  </si>
  <si>
    <t>Meeting with diplomatic representative</t>
  </si>
  <si>
    <t>Taxi: MFAT to Thorndon</t>
  </si>
  <si>
    <t>Bus: Auckland Airport to CBD</t>
  </si>
  <si>
    <t>New Zealand China Council Board meeting</t>
  </si>
  <si>
    <t>Taxi: Auckland  Airport to CBD</t>
  </si>
  <si>
    <t xml:space="preserve">Airfares (Canberra/Sydney/Wellington) </t>
  </si>
  <si>
    <t>Hospitality (e.g. facilitation, transportation, official meals)</t>
  </si>
  <si>
    <t>27-29 August</t>
  </si>
  <si>
    <t xml:space="preserve">30-31 August </t>
  </si>
  <si>
    <t>Korean Government</t>
  </si>
  <si>
    <t>5-6 September</t>
  </si>
  <si>
    <t>Australian Government</t>
  </si>
  <si>
    <t>24-26 September 2023</t>
  </si>
  <si>
    <t>French Government</t>
  </si>
  <si>
    <t>27-29 September 2023</t>
  </si>
  <si>
    <t>German Government</t>
  </si>
  <si>
    <t>4-5 December 2023</t>
  </si>
  <si>
    <t>Christmas hamper</t>
  </si>
  <si>
    <t>Scented candle</t>
  </si>
  <si>
    <t>Lunch</t>
  </si>
  <si>
    <t>Bottle of wine</t>
  </si>
  <si>
    <t>Box of chocolates</t>
  </si>
  <si>
    <t>Lunch for 2</t>
  </si>
  <si>
    <t>Canberra</t>
  </si>
  <si>
    <t>Hosted lunch with Denis Gianoutsos</t>
  </si>
  <si>
    <t>Breakfast for 3</t>
  </si>
  <si>
    <t>Hosted lunch for diplomatic representatives</t>
  </si>
  <si>
    <t>Lunch for 5</t>
  </si>
  <si>
    <t>Japanese Government</t>
  </si>
  <si>
    <t>Hosted lunch with Martin Parkinson, former CE of Australian Department of Prime Minister and Cabinet</t>
  </si>
  <si>
    <t>Foreign policy consultations in Canberra</t>
  </si>
  <si>
    <t>Accompany the Prime Minister to Sydney</t>
  </si>
  <si>
    <t>United States Business Summit</t>
  </si>
  <si>
    <t>Public Service Pacific Fono Gala Dinner</t>
  </si>
  <si>
    <t xml:space="preserve">Dinner with NZTE </t>
  </si>
  <si>
    <t>Lunch with diplomatic representative</t>
  </si>
  <si>
    <t>Taxi: MFAT to Karori</t>
  </si>
  <si>
    <t>Taxi: CBD to home</t>
  </si>
  <si>
    <t>Sydney and Auckland</t>
  </si>
  <si>
    <t>5 - 7 September 2023</t>
  </si>
  <si>
    <t>Airfares (Wellington/Auckland)</t>
  </si>
  <si>
    <t>Accommodation</t>
  </si>
  <si>
    <t>Inflight Wi-Fi connection</t>
  </si>
  <si>
    <t>2 - 6 December 2023</t>
  </si>
  <si>
    <t>16 July - 17 July 2023</t>
  </si>
  <si>
    <t>2 - 3 October</t>
  </si>
  <si>
    <t>29 - 30 November 2023</t>
  </si>
  <si>
    <t>Paris and Berlin</t>
  </si>
  <si>
    <t>Airfares (Wellington/Sydney/Wellington) - RNZAF 757</t>
  </si>
  <si>
    <t>Taxi: Karori to MFAT</t>
  </si>
  <si>
    <t>Staff retirement function</t>
  </si>
  <si>
    <t>Taxi: MFAT to home</t>
  </si>
  <si>
    <t>Meeting at Pipitea House</t>
  </si>
  <si>
    <t>Chair, Audit and Risk Committee, Warren Allen</t>
  </si>
  <si>
    <t>Diplomatic reception</t>
  </si>
  <si>
    <t>Taxi: MFAT to Khandallah</t>
  </si>
  <si>
    <t xml:space="preserve">Taxi: Home to Wellington CBD </t>
  </si>
  <si>
    <t>Taxi: Home to Wellington CBD</t>
  </si>
  <si>
    <t>Farewell function</t>
  </si>
  <si>
    <t xml:space="preserve">Airfares (Wellington/Sydney/Auckland/Wellington) </t>
  </si>
  <si>
    <t>Christchurch Te Hurumanu meeting (flights and meeting cancelled due to weather)</t>
  </si>
  <si>
    <t>Airfares (Christchurch/Auckland/Wellington)</t>
  </si>
  <si>
    <t>National Security Dialogue in Sydney (5-6 September) and Asia New Zealand Foundation Board meeting in Auckland (7 September)</t>
  </si>
  <si>
    <t xml:space="preserve">Innovation Awards </t>
  </si>
  <si>
    <t>American Chamber of Commerce</t>
  </si>
  <si>
    <t>Asia New Zealand Foundation</t>
  </si>
  <si>
    <t>Christmas party</t>
  </si>
  <si>
    <t>Concert tickets</t>
  </si>
  <si>
    <t>Dinner at Ambassador's Residence</t>
  </si>
  <si>
    <t>Dinner</t>
  </si>
  <si>
    <t>Lunch at Ambassador's 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</si>
</sst>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42">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17" fillId="10" borderId="4" xfId="0"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left" vertical="center"/>
      <protection locked="0"/>
    </xf>
    <xf numFmtId="164" fontId="11" fillId="10" borderId="4" xfId="0" applyNumberFormat="1" applyFont="1" applyFill="1" applyBorder="1" applyAlignment="1" applyProtection="1">
      <alignment horizontal="left" vertical="center" wrapText="1"/>
      <protection locked="0"/>
    </xf>
    <xf numFmtId="167" fontId="11" fillId="10" borderId="2" xfId="0" applyNumberFormat="1" applyFont="1" applyFill="1" applyBorder="1" applyAlignment="1" applyProtection="1">
      <alignment horizontal="left" vertical="center"/>
      <protection locked="0"/>
    </xf>
    <xf numFmtId="164" fontId="11" fillId="10" borderId="5" xfId="0" applyNumberFormat="1" applyFont="1" applyFill="1" applyBorder="1" applyAlignment="1" applyProtection="1">
      <alignment vertical="center" wrapText="1"/>
      <protection locked="0"/>
    </xf>
    <xf numFmtId="0" fontId="17" fillId="10" borderId="5" xfId="0" applyFont="1" applyFill="1" applyBorder="1" applyAlignment="1" applyProtection="1">
      <alignment vertical="center" wrapText="1"/>
      <protection locked="0"/>
    </xf>
    <xf numFmtId="0" fontId="11" fillId="10" borderId="0" xfId="0" applyFont="1" applyFill="1" applyBorder="1" applyAlignment="1" applyProtection="1">
      <alignment vertical="center" wrapText="1"/>
      <protection locked="0"/>
    </xf>
    <xf numFmtId="14" fontId="11" fillId="10" borderId="2" xfId="0" applyNumberFormat="1"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left" vertical="center"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24" t="s">
        <v>2</v>
      </c>
      <c r="B1" s="124"/>
      <c r="C1" s="124"/>
      <c r="D1" s="124"/>
      <c r="E1" s="124"/>
      <c r="F1" s="124"/>
      <c r="G1" s="17"/>
      <c r="H1" s="17"/>
      <c r="I1" s="17"/>
      <c r="J1" s="17"/>
      <c r="K1" s="17"/>
    </row>
    <row r="2" spans="1:11" ht="21" customHeight="1" x14ac:dyDescent="0.2">
      <c r="A2" s="3" t="s">
        <v>3</v>
      </c>
      <c r="B2" s="125" t="s">
        <v>122</v>
      </c>
      <c r="C2" s="125"/>
      <c r="D2" s="125"/>
      <c r="E2" s="125"/>
      <c r="F2" s="125"/>
      <c r="G2" s="17"/>
      <c r="H2" s="17"/>
      <c r="I2" s="17"/>
      <c r="J2" s="17"/>
      <c r="K2" s="17"/>
    </row>
    <row r="3" spans="1:11" ht="15.75" x14ac:dyDescent="0.2">
      <c r="A3" s="3" t="s">
        <v>4</v>
      </c>
      <c r="B3" s="125" t="s">
        <v>123</v>
      </c>
      <c r="C3" s="125"/>
      <c r="D3" s="125"/>
      <c r="E3" s="125"/>
      <c r="F3" s="125"/>
      <c r="G3" s="17"/>
      <c r="H3" s="17"/>
      <c r="I3" s="17"/>
      <c r="J3" s="17"/>
      <c r="K3" s="17"/>
    </row>
    <row r="4" spans="1:11" ht="21" customHeight="1" x14ac:dyDescent="0.2">
      <c r="A4" s="3" t="s">
        <v>5</v>
      </c>
      <c r="B4" s="126">
        <v>45108</v>
      </c>
      <c r="C4" s="126"/>
      <c r="D4" s="126"/>
      <c r="E4" s="126"/>
      <c r="F4" s="126"/>
      <c r="G4" s="17"/>
      <c r="H4" s="17"/>
      <c r="I4" s="17"/>
      <c r="J4" s="17"/>
      <c r="K4" s="17"/>
    </row>
    <row r="5" spans="1:11" ht="21" customHeight="1" x14ac:dyDescent="0.2">
      <c r="A5" s="3" t="s">
        <v>6</v>
      </c>
      <c r="B5" s="126">
        <v>45322</v>
      </c>
      <c r="C5" s="126"/>
      <c r="D5" s="126"/>
      <c r="E5" s="126"/>
      <c r="F5" s="126"/>
      <c r="G5" s="17"/>
      <c r="H5" s="17"/>
      <c r="I5" s="17"/>
      <c r="J5" s="17"/>
      <c r="K5" s="17"/>
    </row>
    <row r="6" spans="1:11" ht="21" customHeight="1" x14ac:dyDescent="0.2">
      <c r="A6" s="3" t="s">
        <v>7</v>
      </c>
      <c r="B6" s="123" t="str">
        <f>IF(AND(Travel!B7&lt;&gt;A30,Hospitality!B7&lt;&gt;A30,'All other expenses'!B7&lt;&gt;A30,'Gifts and benefits'!B7&lt;&gt;A30),A31,IF(AND(Travel!B7=A30,Hospitality!B7=A30,'All other expenses'!B7=A30,'Gifts and benefits'!B7=A30),A33,A32))</f>
        <v>Data and totals checked on all sheets</v>
      </c>
      <c r="C6" s="123"/>
      <c r="D6" s="123"/>
      <c r="E6" s="123"/>
      <c r="F6" s="123"/>
      <c r="G6" s="23"/>
      <c r="H6" s="17"/>
      <c r="I6" s="17"/>
      <c r="J6" s="17"/>
      <c r="K6" s="17"/>
    </row>
    <row r="7" spans="1:11" ht="31.5" x14ac:dyDescent="0.2">
      <c r="A7" s="3" t="s">
        <v>8</v>
      </c>
      <c r="B7" s="122" t="s">
        <v>41</v>
      </c>
      <c r="C7" s="122"/>
      <c r="D7" s="122"/>
      <c r="E7" s="122"/>
      <c r="F7" s="122"/>
      <c r="G7" s="23"/>
      <c r="H7" s="17"/>
      <c r="I7" s="17"/>
      <c r="J7" s="17"/>
      <c r="K7" s="17"/>
    </row>
    <row r="8" spans="1:11" ht="25.5" customHeight="1" x14ac:dyDescent="0.2">
      <c r="A8" s="3" t="s">
        <v>10</v>
      </c>
      <c r="B8" s="122" t="s">
        <v>244</v>
      </c>
      <c r="C8" s="122"/>
      <c r="D8" s="122"/>
      <c r="E8" s="122"/>
      <c r="F8" s="122"/>
      <c r="G8" s="23"/>
      <c r="H8" s="17"/>
      <c r="I8" s="17"/>
      <c r="J8" s="17"/>
      <c r="K8" s="17"/>
    </row>
    <row r="9" spans="1:11" ht="66.75" customHeight="1" x14ac:dyDescent="0.2">
      <c r="A9" s="121" t="s">
        <v>12</v>
      </c>
      <c r="B9" s="121"/>
      <c r="C9" s="121"/>
      <c r="D9" s="121"/>
      <c r="E9" s="121"/>
      <c r="F9" s="121"/>
      <c r="G9" s="23"/>
      <c r="H9" s="17"/>
      <c r="I9" s="17"/>
      <c r="J9" s="17"/>
      <c r="K9" s="17"/>
    </row>
    <row r="10" spans="1:11" s="77" customFormat="1" ht="36" customHeight="1" x14ac:dyDescent="0.2">
      <c r="A10" s="71" t="s">
        <v>13</v>
      </c>
      <c r="B10" s="72" t="s">
        <v>14</v>
      </c>
      <c r="C10" s="72" t="s">
        <v>15</v>
      </c>
      <c r="D10" s="73"/>
      <c r="E10" s="74" t="s">
        <v>1</v>
      </c>
      <c r="F10" s="75" t="s">
        <v>16</v>
      </c>
      <c r="G10" s="76"/>
      <c r="H10" s="76"/>
      <c r="I10" s="76"/>
      <c r="J10" s="76"/>
      <c r="K10" s="76"/>
    </row>
    <row r="11" spans="1:11" ht="27.75" customHeight="1" x14ac:dyDescent="0.2">
      <c r="A11" s="8" t="s">
        <v>17</v>
      </c>
      <c r="B11" s="45">
        <f>B15+B16+B17</f>
        <v>41230.33</v>
      </c>
      <c r="C11" s="51" t="str">
        <f>IF(Travel!B6="",A34,Travel!B6)</f>
        <v>Figures exclude GST</v>
      </c>
      <c r="D11" s="6"/>
      <c r="E11" s="8" t="s">
        <v>18</v>
      </c>
      <c r="F11" s="33">
        <f>'Gifts and benefits'!C40</f>
        <v>27</v>
      </c>
      <c r="G11" s="29"/>
      <c r="H11" s="29"/>
      <c r="I11" s="29"/>
      <c r="J11" s="29"/>
      <c r="K11" s="29"/>
    </row>
    <row r="12" spans="1:11" ht="27.75" customHeight="1" x14ac:dyDescent="0.2">
      <c r="A12" s="8" t="s">
        <v>0</v>
      </c>
      <c r="B12" s="45">
        <f>Hospitality!B16</f>
        <v>1050.05</v>
      </c>
      <c r="C12" s="51" t="str">
        <f>IF(Hospitality!B6="",A34,Hospitality!B6)</f>
        <v>Figures exclude GST</v>
      </c>
      <c r="D12" s="6"/>
      <c r="E12" s="8" t="s">
        <v>19</v>
      </c>
      <c r="F12" s="33">
        <f>'Gifts and benefits'!C41</f>
        <v>18</v>
      </c>
      <c r="G12" s="29"/>
      <c r="H12" s="29"/>
      <c r="I12" s="29"/>
      <c r="J12" s="29"/>
      <c r="K12" s="29"/>
    </row>
    <row r="13" spans="1:11" ht="27.75" customHeight="1" x14ac:dyDescent="0.2">
      <c r="A13" s="8" t="s">
        <v>20</v>
      </c>
      <c r="B13" s="45">
        <f>'All other expenses'!B15</f>
        <v>172.11</v>
      </c>
      <c r="C13" s="51" t="str">
        <f>IF('All other expenses'!B6="",A34,'All other expenses'!B6)</f>
        <v>Figures exclude GST</v>
      </c>
      <c r="D13" s="6"/>
      <c r="E13" s="8" t="s">
        <v>21</v>
      </c>
      <c r="F13" s="33">
        <f>'Gifts and benefits'!C42</f>
        <v>9</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22</v>
      </c>
      <c r="B15" s="47">
        <f>Travel!B50</f>
        <v>35925.530000000006</v>
      </c>
      <c r="C15" s="53" t="str">
        <f>C11</f>
        <v>Figures exclude GST</v>
      </c>
      <c r="D15" s="6"/>
      <c r="E15" s="6"/>
      <c r="F15" s="35"/>
      <c r="G15" s="17"/>
      <c r="H15" s="17"/>
      <c r="I15" s="17"/>
      <c r="J15" s="17"/>
      <c r="K15" s="17"/>
    </row>
    <row r="16" spans="1:11" ht="27.75" customHeight="1" x14ac:dyDescent="0.2">
      <c r="A16" s="9" t="s">
        <v>23</v>
      </c>
      <c r="B16" s="47">
        <f>Travel!B95</f>
        <v>4882.9899999999989</v>
      </c>
      <c r="C16" s="53" t="str">
        <f>C11</f>
        <v>Figures exclude GST</v>
      </c>
      <c r="D16" s="36"/>
      <c r="E16" s="6"/>
      <c r="F16" s="37"/>
      <c r="G16" s="17"/>
      <c r="H16" s="17"/>
      <c r="I16" s="17"/>
      <c r="J16" s="17"/>
      <c r="K16" s="17"/>
    </row>
    <row r="17" spans="1:11" ht="27.75" customHeight="1" x14ac:dyDescent="0.2">
      <c r="A17" s="9" t="s">
        <v>24</v>
      </c>
      <c r="B17" s="47">
        <f>Travel!B120</f>
        <v>421.80999999999995</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25</v>
      </c>
      <c r="B19" s="19"/>
      <c r="C19" s="17"/>
      <c r="D19" s="17"/>
      <c r="E19" s="17"/>
      <c r="F19" s="17"/>
      <c r="G19" s="17"/>
      <c r="H19" s="17"/>
      <c r="I19" s="17"/>
      <c r="J19" s="17"/>
      <c r="K19" s="17"/>
    </row>
    <row r="20" spans="1:11" x14ac:dyDescent="0.2">
      <c r="A20" s="20" t="s">
        <v>26</v>
      </c>
      <c r="D20" s="17"/>
      <c r="E20" s="17"/>
      <c r="F20" s="17"/>
      <c r="G20" s="17"/>
      <c r="H20" s="17"/>
      <c r="I20" s="17"/>
      <c r="J20" s="17"/>
      <c r="K20" s="17"/>
    </row>
    <row r="21" spans="1:11" ht="12.6" customHeight="1" x14ac:dyDescent="0.2">
      <c r="A21" s="20" t="s">
        <v>27</v>
      </c>
      <c r="D21" s="17"/>
      <c r="E21" s="17"/>
      <c r="F21" s="17"/>
      <c r="G21" s="17"/>
      <c r="H21" s="17"/>
      <c r="I21" s="17"/>
      <c r="J21" s="17"/>
      <c r="K21" s="17"/>
    </row>
    <row r="22" spans="1:11" ht="12.6" customHeight="1" x14ac:dyDescent="0.2">
      <c r="A22" s="20" t="s">
        <v>28</v>
      </c>
      <c r="D22" s="17"/>
      <c r="E22" s="17"/>
      <c r="F22" s="17"/>
      <c r="G22" s="17"/>
      <c r="H22" s="17"/>
      <c r="I22" s="17"/>
      <c r="J22" s="17"/>
      <c r="K22" s="17"/>
    </row>
    <row r="23" spans="1:11" ht="12.6" customHeight="1" x14ac:dyDescent="0.2">
      <c r="A23" s="20" t="s">
        <v>29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30</v>
      </c>
      <c r="B25" s="13"/>
      <c r="C25" s="13"/>
      <c r="D25" s="13"/>
      <c r="E25" s="13"/>
      <c r="F25" s="13"/>
      <c r="G25" s="17"/>
      <c r="H25" s="17"/>
      <c r="I25" s="17"/>
      <c r="J25" s="17"/>
      <c r="K25" s="17"/>
    </row>
    <row r="26" spans="1:11" ht="12.75" hidden="1" customHeight="1" x14ac:dyDescent="0.2">
      <c r="A26" s="11" t="s">
        <v>31</v>
      </c>
      <c r="B26" s="4"/>
      <c r="C26" s="4"/>
      <c r="D26" s="11"/>
      <c r="E26" s="11"/>
      <c r="F26" s="11"/>
      <c r="G26" s="17"/>
      <c r="H26" s="17"/>
      <c r="I26" s="17"/>
      <c r="J26" s="17"/>
      <c r="K26" s="17"/>
    </row>
    <row r="27" spans="1:11" hidden="1" x14ac:dyDescent="0.2">
      <c r="A27" s="10" t="s">
        <v>32</v>
      </c>
      <c r="B27" s="10"/>
      <c r="C27" s="10"/>
      <c r="D27" s="10"/>
      <c r="E27" s="10"/>
      <c r="F27" s="10"/>
      <c r="G27" s="17"/>
      <c r="H27" s="17"/>
      <c r="I27" s="17"/>
      <c r="J27" s="17"/>
      <c r="K27" s="17"/>
    </row>
    <row r="28" spans="1:11" hidden="1" x14ac:dyDescent="0.2">
      <c r="A28" s="10" t="s">
        <v>33</v>
      </c>
      <c r="B28" s="10"/>
      <c r="C28" s="10"/>
      <c r="D28" s="10"/>
      <c r="E28" s="10"/>
      <c r="F28" s="10"/>
      <c r="G28" s="17"/>
      <c r="H28" s="17"/>
      <c r="I28" s="17"/>
      <c r="J28" s="17"/>
      <c r="K28" s="17"/>
    </row>
    <row r="29" spans="1:11" hidden="1" x14ac:dyDescent="0.2">
      <c r="A29" s="11" t="s">
        <v>34</v>
      </c>
      <c r="B29" s="11"/>
      <c r="C29" s="11"/>
      <c r="D29" s="11"/>
      <c r="E29" s="11"/>
      <c r="F29" s="11"/>
      <c r="G29" s="17"/>
      <c r="H29" s="17"/>
      <c r="I29" s="17"/>
      <c r="J29" s="17"/>
      <c r="K29" s="17"/>
    </row>
    <row r="30" spans="1:11" hidden="1" x14ac:dyDescent="0.2">
      <c r="A30" s="11" t="s">
        <v>35</v>
      </c>
      <c r="B30" s="11"/>
      <c r="C30" s="11"/>
      <c r="D30" s="11"/>
      <c r="E30" s="11"/>
      <c r="F30" s="11"/>
      <c r="G30" s="17"/>
      <c r="H30" s="17"/>
      <c r="I30" s="17"/>
      <c r="J30" s="17"/>
      <c r="K30" s="17"/>
    </row>
    <row r="31" spans="1:11" hidden="1" x14ac:dyDescent="0.2">
      <c r="A31" s="10" t="s">
        <v>36</v>
      </c>
      <c r="B31" s="10"/>
      <c r="C31" s="10"/>
      <c r="D31" s="10"/>
      <c r="E31" s="10"/>
      <c r="F31" s="10"/>
      <c r="G31" s="17"/>
      <c r="H31" s="17"/>
      <c r="I31" s="17"/>
      <c r="J31" s="17"/>
      <c r="K31" s="17"/>
    </row>
    <row r="32" spans="1:11" hidden="1" x14ac:dyDescent="0.2">
      <c r="A32" s="10" t="s">
        <v>37</v>
      </c>
      <c r="B32" s="10"/>
      <c r="C32" s="10"/>
      <c r="D32" s="10"/>
      <c r="E32" s="10"/>
      <c r="F32" s="10"/>
      <c r="G32" s="17"/>
      <c r="H32" s="17"/>
      <c r="I32" s="17"/>
      <c r="J32" s="17"/>
      <c r="K32" s="17"/>
    </row>
    <row r="33" spans="1:11" hidden="1" x14ac:dyDescent="0.2">
      <c r="A33" s="10" t="s">
        <v>38</v>
      </c>
      <c r="B33" s="10"/>
      <c r="C33" s="10"/>
      <c r="D33" s="10"/>
      <c r="E33" s="10"/>
      <c r="F33" s="10"/>
      <c r="G33" s="17"/>
      <c r="H33" s="17"/>
      <c r="I33" s="17"/>
      <c r="J33" s="17"/>
      <c r="K33" s="17"/>
    </row>
    <row r="34" spans="1:11" hidden="1" x14ac:dyDescent="0.2">
      <c r="A34" s="11" t="s">
        <v>39</v>
      </c>
      <c r="B34" s="11"/>
      <c r="C34" s="11"/>
      <c r="D34" s="11"/>
      <c r="E34" s="11"/>
      <c r="F34" s="11"/>
      <c r="G34" s="17"/>
      <c r="H34" s="17"/>
      <c r="I34" s="17"/>
      <c r="J34" s="17"/>
      <c r="K34" s="17"/>
    </row>
    <row r="35" spans="1:11" hidden="1" x14ac:dyDescent="0.2">
      <c r="A35" s="11" t="s">
        <v>40</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41</v>
      </c>
      <c r="B37" s="49"/>
      <c r="C37" s="49"/>
      <c r="D37" s="49"/>
      <c r="E37" s="49"/>
      <c r="F37" s="49"/>
      <c r="G37" s="17"/>
      <c r="H37" s="17"/>
      <c r="I37" s="17"/>
      <c r="J37" s="17"/>
      <c r="K37" s="17"/>
    </row>
    <row r="38" spans="1:11" hidden="1" x14ac:dyDescent="0.2">
      <c r="A38" s="10" t="s">
        <v>11</v>
      </c>
      <c r="B38" s="49"/>
      <c r="C38" s="49"/>
      <c r="D38" s="49"/>
      <c r="E38" s="49"/>
      <c r="F38" s="49"/>
      <c r="G38" s="17"/>
      <c r="H38" s="17"/>
      <c r="I38" s="17"/>
      <c r="J38" s="17"/>
      <c r="K38" s="17"/>
    </row>
    <row r="39" spans="1:11" hidden="1" x14ac:dyDescent="0.2">
      <c r="A39" s="11" t="s">
        <v>42</v>
      </c>
      <c r="B39" s="4"/>
      <c r="C39" s="4"/>
      <c r="D39" s="4"/>
      <c r="E39" s="4"/>
      <c r="F39" s="4"/>
      <c r="G39" s="17"/>
      <c r="H39" s="17"/>
      <c r="I39" s="17"/>
      <c r="J39" s="17"/>
      <c r="K39" s="17"/>
    </row>
    <row r="40" spans="1:11" hidden="1" x14ac:dyDescent="0.2">
      <c r="A40" s="4" t="s">
        <v>43</v>
      </c>
      <c r="B40" s="4"/>
      <c r="C40" s="4"/>
      <c r="D40" s="4"/>
      <c r="E40" s="4"/>
      <c r="F40" s="4"/>
      <c r="G40" s="17"/>
      <c r="H40" s="17"/>
      <c r="I40" s="17"/>
      <c r="J40" s="17"/>
      <c r="K40" s="17"/>
    </row>
    <row r="41" spans="1:11" hidden="1" x14ac:dyDescent="0.2">
      <c r="A41" s="4" t="s">
        <v>44</v>
      </c>
      <c r="B41" s="4"/>
      <c r="C41" s="4"/>
      <c r="D41" s="4"/>
      <c r="E41" s="4"/>
      <c r="F41" s="4"/>
      <c r="G41" s="17"/>
      <c r="H41" s="17"/>
      <c r="I41" s="17"/>
      <c r="J41" s="17"/>
      <c r="K41" s="17"/>
    </row>
    <row r="42" spans="1:11" hidden="1" x14ac:dyDescent="0.2">
      <c r="A42" s="4" t="s">
        <v>45</v>
      </c>
      <c r="B42" s="4"/>
      <c r="C42" s="4"/>
      <c r="D42" s="4"/>
      <c r="E42" s="4"/>
      <c r="F42" s="4"/>
      <c r="G42" s="17"/>
      <c r="H42" s="17"/>
      <c r="I42" s="17"/>
      <c r="J42" s="17"/>
      <c r="K42" s="17"/>
    </row>
    <row r="43" spans="1:11" hidden="1" x14ac:dyDescent="0.2">
      <c r="A43" s="4" t="s">
        <v>46</v>
      </c>
      <c r="B43" s="4"/>
      <c r="C43" s="4"/>
      <c r="D43" s="4"/>
      <c r="E43" s="4"/>
      <c r="F43" s="4"/>
      <c r="G43" s="17"/>
      <c r="H43" s="17"/>
      <c r="I43" s="17"/>
      <c r="J43" s="17"/>
      <c r="K43" s="17"/>
    </row>
    <row r="44" spans="1:11" hidden="1" x14ac:dyDescent="0.2">
      <c r="A44" s="4" t="s">
        <v>47</v>
      </c>
      <c r="B44" s="4"/>
      <c r="C44" s="4"/>
      <c r="D44" s="4"/>
      <c r="E44" s="4"/>
      <c r="F44" s="4"/>
      <c r="G44" s="17"/>
      <c r="H44" s="17"/>
      <c r="I44" s="17"/>
      <c r="J44" s="17"/>
      <c r="K44" s="17"/>
    </row>
    <row r="45" spans="1:11" hidden="1" x14ac:dyDescent="0.2">
      <c r="A45" s="50" t="s">
        <v>48</v>
      </c>
      <c r="B45" s="49"/>
      <c r="C45" s="49"/>
      <c r="D45" s="49"/>
      <c r="E45" s="49"/>
      <c r="F45" s="49"/>
      <c r="G45" s="17"/>
      <c r="H45" s="17"/>
      <c r="I45" s="17"/>
      <c r="J45" s="17"/>
      <c r="K45" s="17"/>
    </row>
    <row r="46" spans="1:11" hidden="1" x14ac:dyDescent="0.2">
      <c r="A46" s="49" t="s">
        <v>49</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50</v>
      </c>
      <c r="B48" s="49"/>
      <c r="C48" s="49"/>
      <c r="D48" s="49"/>
      <c r="E48" s="49"/>
      <c r="F48" s="49"/>
      <c r="G48" s="17"/>
      <c r="H48" s="17"/>
      <c r="I48" s="17"/>
      <c r="J48" s="17"/>
      <c r="K48" s="17"/>
    </row>
    <row r="49" spans="1:11" ht="25.5" hidden="1" x14ac:dyDescent="0.2">
      <c r="A49" s="65" t="s">
        <v>51</v>
      </c>
      <c r="B49" s="49"/>
      <c r="C49" s="49"/>
      <c r="D49" s="49"/>
      <c r="E49" s="49"/>
      <c r="F49" s="49"/>
      <c r="G49" s="17"/>
      <c r="H49" s="17"/>
      <c r="I49" s="17"/>
      <c r="J49" s="17"/>
      <c r="K49" s="17"/>
    </row>
    <row r="50" spans="1:11" ht="25.5" hidden="1" x14ac:dyDescent="0.2">
      <c r="A50" s="66" t="s">
        <v>52</v>
      </c>
      <c r="B50" s="4"/>
      <c r="C50" s="4"/>
      <c r="D50" s="4"/>
      <c r="E50" s="4"/>
      <c r="F50" s="4"/>
      <c r="G50" s="17"/>
      <c r="H50" s="17"/>
      <c r="I50" s="17"/>
      <c r="J50" s="17"/>
      <c r="K50" s="17"/>
    </row>
    <row r="51" spans="1:11" ht="25.5" hidden="1" x14ac:dyDescent="0.2">
      <c r="A51" s="66" t="s">
        <v>53</v>
      </c>
      <c r="B51" s="4"/>
      <c r="C51" s="4"/>
      <c r="D51" s="4"/>
      <c r="E51" s="4"/>
      <c r="F51" s="4"/>
      <c r="G51" s="17"/>
      <c r="H51" s="17"/>
      <c r="I51" s="17"/>
      <c r="J51" s="17"/>
      <c r="K51" s="17"/>
    </row>
    <row r="52" spans="1:11" ht="38.25" hidden="1" x14ac:dyDescent="0.2">
      <c r="A52" s="66" t="s">
        <v>54</v>
      </c>
      <c r="B52" s="58"/>
      <c r="C52" s="58"/>
      <c r="D52" s="58"/>
      <c r="E52" s="11"/>
      <c r="F52" s="11"/>
      <c r="G52" s="17"/>
      <c r="H52" s="17"/>
      <c r="I52" s="17"/>
      <c r="J52" s="17"/>
      <c r="K52" s="17"/>
    </row>
    <row r="53" spans="1:11" hidden="1" x14ac:dyDescent="0.2">
      <c r="A53" s="63" t="s">
        <v>55</v>
      </c>
      <c r="B53" s="57"/>
      <c r="C53" s="57"/>
      <c r="D53" s="57"/>
      <c r="E53" s="10"/>
      <c r="F53" s="10" t="b">
        <v>1</v>
      </c>
      <c r="G53" s="17"/>
      <c r="H53" s="17"/>
      <c r="I53" s="17"/>
      <c r="J53" s="17"/>
      <c r="K53" s="17"/>
    </row>
    <row r="54" spans="1:11" hidden="1" x14ac:dyDescent="0.2">
      <c r="A54" s="64" t="s">
        <v>56</v>
      </c>
      <c r="B54" s="63"/>
      <c r="C54" s="63"/>
      <c r="D54" s="63"/>
      <c r="E54" s="10"/>
      <c r="F54" s="10" t="b">
        <v>0</v>
      </c>
      <c r="G54" s="17"/>
      <c r="H54" s="17"/>
      <c r="I54" s="17"/>
      <c r="J54" s="17"/>
      <c r="K54" s="17"/>
    </row>
    <row r="55" spans="1:11" hidden="1" x14ac:dyDescent="0.2">
      <c r="A55" s="67"/>
      <c r="B55" s="59">
        <f>COUNT(Travel!B12:B49)</f>
        <v>24</v>
      </c>
      <c r="C55" s="59"/>
      <c r="D55" s="59">
        <f>COUNTIF(Travel!D12:D49,"*")</f>
        <v>24</v>
      </c>
      <c r="E55" s="60"/>
      <c r="F55" s="60" t="b">
        <f>MIN(B55,D55)=MAX(B55,D55)</f>
        <v>1</v>
      </c>
      <c r="G55" s="17"/>
      <c r="H55" s="17"/>
      <c r="I55" s="17"/>
      <c r="J55" s="17"/>
      <c r="K55" s="17"/>
    </row>
    <row r="56" spans="1:11" hidden="1" x14ac:dyDescent="0.2">
      <c r="A56" s="67" t="s">
        <v>57</v>
      </c>
      <c r="B56" s="59">
        <f>COUNT(Travel!B54:B94)</f>
        <v>26</v>
      </c>
      <c r="C56" s="59"/>
      <c r="D56" s="59">
        <f>COUNTIF(Travel!D54:D94,"*")</f>
        <v>26</v>
      </c>
      <c r="E56" s="60"/>
      <c r="F56" s="60" t="b">
        <f>MIN(B56,D56)=MAX(B56,D56)</f>
        <v>1</v>
      </c>
    </row>
    <row r="57" spans="1:11" hidden="1" x14ac:dyDescent="0.2">
      <c r="A57" s="68"/>
      <c r="B57" s="59">
        <f>COUNT(Travel!B99:B119)</f>
        <v>19</v>
      </c>
      <c r="C57" s="59"/>
      <c r="D57" s="59">
        <f>COUNTIF(Travel!D99:D119,"*")</f>
        <v>19</v>
      </c>
      <c r="E57" s="60"/>
      <c r="F57" s="60" t="b">
        <f>MIN(B57,D57)=MAX(B57,D57)</f>
        <v>1</v>
      </c>
    </row>
    <row r="58" spans="1:11" hidden="1" x14ac:dyDescent="0.2">
      <c r="A58" s="69" t="s">
        <v>58</v>
      </c>
      <c r="B58" s="61">
        <f>COUNT(Hospitality!B11:B15)</f>
        <v>4</v>
      </c>
      <c r="C58" s="61"/>
      <c r="D58" s="61">
        <f>COUNTIF(Hospitality!D11:D15,"*")</f>
        <v>4</v>
      </c>
      <c r="E58" s="62"/>
      <c r="F58" s="62" t="b">
        <f>MIN(B58,D58)=MAX(B58,D58)</f>
        <v>1</v>
      </c>
    </row>
    <row r="59" spans="1:11" hidden="1" x14ac:dyDescent="0.2">
      <c r="A59" s="70" t="s">
        <v>59</v>
      </c>
      <c r="B59" s="60">
        <f>COUNT('All other expenses'!B11:B14)</f>
        <v>1</v>
      </c>
      <c r="C59" s="60"/>
      <c r="D59" s="60">
        <f>COUNTIF('All other expenses'!D11:D14,"*")</f>
        <v>1</v>
      </c>
      <c r="E59" s="60"/>
      <c r="F59" s="60" t="b">
        <f>MIN(B59,D59)=MAX(B59,D59)</f>
        <v>1</v>
      </c>
    </row>
    <row r="60" spans="1:11" hidden="1" x14ac:dyDescent="0.2">
      <c r="A60" s="69" t="s">
        <v>60</v>
      </c>
      <c r="B60" s="61">
        <f>COUNTIF('Gifts and benefits'!B11:B39,"*")</f>
        <v>27</v>
      </c>
      <c r="C60" s="61">
        <f>COUNTIF('Gifts and benefits'!C11:C39,"*")</f>
        <v>27</v>
      </c>
      <c r="D60" s="61"/>
      <c r="E60" s="61">
        <f>COUNTA('Gifts and benefits'!E11:E39)</f>
        <v>27</v>
      </c>
      <c r="F60" s="62"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7"/>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9" t="s">
        <v>61</v>
      </c>
      <c r="B1" s="129"/>
      <c r="C1" s="129"/>
      <c r="D1" s="129"/>
      <c r="E1" s="129"/>
      <c r="F1" s="17"/>
    </row>
    <row r="2" spans="1:6" ht="21" customHeight="1" x14ac:dyDescent="0.2">
      <c r="A2" s="3" t="s">
        <v>62</v>
      </c>
      <c r="B2" s="127" t="str">
        <f>'Summary and sign-off'!B2:F2</f>
        <v>Ministry of Foreign Affairs and Trade</v>
      </c>
      <c r="C2" s="127"/>
      <c r="D2" s="127"/>
      <c r="E2" s="127"/>
      <c r="F2" s="17"/>
    </row>
    <row r="3" spans="1:6" ht="31.5" x14ac:dyDescent="0.2">
      <c r="A3" s="3" t="s">
        <v>63</v>
      </c>
      <c r="B3" s="127" t="str">
        <f>'Summary and sign-off'!B3:F3</f>
        <v>Chris Seed</v>
      </c>
      <c r="C3" s="127"/>
      <c r="D3" s="127"/>
      <c r="E3" s="127"/>
      <c r="F3" s="17"/>
    </row>
    <row r="4" spans="1:6" ht="21" customHeight="1" x14ac:dyDescent="0.2">
      <c r="A4" s="3" t="s">
        <v>64</v>
      </c>
      <c r="B4" s="127">
        <f>'Summary and sign-off'!B4:F4</f>
        <v>45108</v>
      </c>
      <c r="C4" s="127"/>
      <c r="D4" s="127"/>
      <c r="E4" s="127"/>
      <c r="F4" s="17"/>
    </row>
    <row r="5" spans="1:6" ht="21" customHeight="1" x14ac:dyDescent="0.2">
      <c r="A5" s="3" t="s">
        <v>65</v>
      </c>
      <c r="B5" s="127">
        <f>'Summary and sign-off'!B5:F5</f>
        <v>45322</v>
      </c>
      <c r="C5" s="127"/>
      <c r="D5" s="127"/>
      <c r="E5" s="127"/>
      <c r="F5" s="17"/>
    </row>
    <row r="6" spans="1:6" ht="21" customHeight="1" x14ac:dyDescent="0.2">
      <c r="A6" s="3" t="s">
        <v>66</v>
      </c>
      <c r="B6" s="122" t="s">
        <v>33</v>
      </c>
      <c r="C6" s="122"/>
      <c r="D6" s="122"/>
      <c r="E6" s="122"/>
      <c r="F6" s="17"/>
    </row>
    <row r="7" spans="1:6" ht="21" customHeight="1" x14ac:dyDescent="0.2">
      <c r="A7" s="3" t="s">
        <v>7</v>
      </c>
      <c r="B7" s="122" t="s">
        <v>35</v>
      </c>
      <c r="C7" s="122"/>
      <c r="D7" s="122"/>
      <c r="E7" s="122"/>
      <c r="F7" s="17"/>
    </row>
    <row r="8" spans="1:6" ht="36" customHeight="1" x14ac:dyDescent="0.2">
      <c r="A8" s="131" t="s">
        <v>67</v>
      </c>
      <c r="B8" s="132"/>
      <c r="C8" s="132"/>
      <c r="D8" s="132"/>
      <c r="E8" s="132"/>
      <c r="F8" s="19"/>
    </row>
    <row r="9" spans="1:6" ht="36" customHeight="1" x14ac:dyDescent="0.2">
      <c r="A9" s="133" t="s">
        <v>68</v>
      </c>
      <c r="B9" s="134"/>
      <c r="C9" s="134"/>
      <c r="D9" s="134"/>
      <c r="E9" s="134"/>
      <c r="F9" s="19"/>
    </row>
    <row r="10" spans="1:6" ht="24.75" customHeight="1" x14ac:dyDescent="0.2">
      <c r="A10" s="130" t="s">
        <v>69</v>
      </c>
      <c r="B10" s="135"/>
      <c r="C10" s="130"/>
      <c r="D10" s="130"/>
      <c r="E10" s="130"/>
      <c r="F10" s="29"/>
    </row>
    <row r="11" spans="1:6" ht="28.5" customHeight="1" x14ac:dyDescent="0.2">
      <c r="A11" s="24" t="s">
        <v>70</v>
      </c>
      <c r="B11" s="24" t="s">
        <v>71</v>
      </c>
      <c r="C11" s="24" t="s">
        <v>72</v>
      </c>
      <c r="D11" s="24" t="s">
        <v>73</v>
      </c>
      <c r="E11" s="24" t="s">
        <v>74</v>
      </c>
      <c r="F11" s="30"/>
    </row>
    <row r="12" spans="1:6" s="2" customFormat="1" x14ac:dyDescent="0.2">
      <c r="A12" s="100" t="s">
        <v>159</v>
      </c>
      <c r="B12" s="101"/>
      <c r="C12" s="112" t="s">
        <v>160</v>
      </c>
      <c r="D12" s="102"/>
      <c r="E12" s="103" t="s">
        <v>161</v>
      </c>
      <c r="F12" s="1"/>
    </row>
    <row r="13" spans="1:6" s="2" customFormat="1" ht="25.5" x14ac:dyDescent="0.2">
      <c r="A13" s="100"/>
      <c r="B13" s="101">
        <v>6147</v>
      </c>
      <c r="C13" s="102"/>
      <c r="D13" s="102" t="s">
        <v>162</v>
      </c>
      <c r="E13" s="103"/>
      <c r="F13" s="1"/>
    </row>
    <row r="14" spans="1:6" s="2" customFormat="1" x14ac:dyDescent="0.2">
      <c r="A14" s="100"/>
      <c r="B14" s="101">
        <v>287.52</v>
      </c>
      <c r="C14" s="102"/>
      <c r="D14" s="102" t="s">
        <v>129</v>
      </c>
      <c r="E14" s="103" t="s">
        <v>126</v>
      </c>
      <c r="F14" s="1"/>
    </row>
    <row r="15" spans="1:6" s="2" customFormat="1" x14ac:dyDescent="0.2">
      <c r="A15" s="100"/>
      <c r="B15" s="101">
        <v>1801.65</v>
      </c>
      <c r="C15" s="102"/>
      <c r="D15" s="102" t="s">
        <v>163</v>
      </c>
      <c r="E15" s="103" t="s">
        <v>164</v>
      </c>
      <c r="F15" s="1"/>
    </row>
    <row r="16" spans="1:6" s="2" customFormat="1" x14ac:dyDescent="0.2">
      <c r="A16" s="100"/>
      <c r="B16" s="101">
        <v>876.94</v>
      </c>
      <c r="C16" s="102"/>
      <c r="D16" s="102" t="s">
        <v>170</v>
      </c>
      <c r="E16" s="103" t="s">
        <v>165</v>
      </c>
      <c r="F16" s="1"/>
    </row>
    <row r="17" spans="1:6" s="2" customFormat="1" x14ac:dyDescent="0.2">
      <c r="A17" s="100"/>
      <c r="B17" s="101"/>
      <c r="C17" s="102"/>
      <c r="D17" s="102"/>
      <c r="E17" s="103"/>
      <c r="F17" s="1"/>
    </row>
    <row r="18" spans="1:6" s="2" customFormat="1" ht="12.75" customHeight="1" x14ac:dyDescent="0.2">
      <c r="A18" s="100"/>
      <c r="B18" s="101"/>
      <c r="C18" s="102"/>
      <c r="D18" s="102"/>
      <c r="E18" s="103"/>
      <c r="F18" s="1"/>
    </row>
    <row r="19" spans="1:6" s="2" customFormat="1" ht="25.5" customHeight="1" x14ac:dyDescent="0.2">
      <c r="A19" s="100" t="s">
        <v>230</v>
      </c>
      <c r="B19" s="101"/>
      <c r="C19" s="112" t="s">
        <v>253</v>
      </c>
      <c r="D19" s="102"/>
      <c r="E19" s="103" t="s">
        <v>229</v>
      </c>
      <c r="F19" s="1"/>
    </row>
    <row r="20" spans="1:6" s="2" customFormat="1" ht="28.5" customHeight="1" x14ac:dyDescent="0.2">
      <c r="A20" s="100"/>
      <c r="B20" s="101">
        <v>592</v>
      </c>
      <c r="C20" s="102"/>
      <c r="D20" s="102" t="s">
        <v>250</v>
      </c>
      <c r="E20" s="103"/>
      <c r="F20" s="1"/>
    </row>
    <row r="21" spans="1:6" s="2" customFormat="1" ht="12.75" customHeight="1" x14ac:dyDescent="0.2">
      <c r="A21" s="100"/>
      <c r="B21" s="101">
        <v>41.77</v>
      </c>
      <c r="C21" s="102"/>
      <c r="D21" s="102" t="s">
        <v>171</v>
      </c>
      <c r="E21" s="103" t="s">
        <v>134</v>
      </c>
      <c r="F21" s="1"/>
    </row>
    <row r="22" spans="1:6" s="2" customFormat="1" ht="12.75" customHeight="1" x14ac:dyDescent="0.2">
      <c r="A22" s="100"/>
      <c r="B22" s="101">
        <v>111.68</v>
      </c>
      <c r="C22" s="102"/>
      <c r="D22" s="102" t="s">
        <v>180</v>
      </c>
      <c r="E22" s="103" t="s">
        <v>172</v>
      </c>
      <c r="F22" s="1"/>
    </row>
    <row r="23" spans="1:6" s="2" customFormat="1" ht="12.75" customHeight="1" x14ac:dyDescent="0.2">
      <c r="A23" s="100"/>
      <c r="B23" s="101">
        <v>330.59</v>
      </c>
      <c r="C23" s="102"/>
      <c r="D23" s="102" t="s">
        <v>129</v>
      </c>
      <c r="E23" s="102" t="s">
        <v>172</v>
      </c>
      <c r="F23" s="1"/>
    </row>
    <row r="24" spans="1:6" s="2" customFormat="1" ht="12.75" customHeight="1" x14ac:dyDescent="0.2">
      <c r="A24" s="100"/>
      <c r="B24" s="101">
        <v>70.709999999999994</v>
      </c>
      <c r="C24" s="102"/>
      <c r="D24" s="102" t="s">
        <v>179</v>
      </c>
      <c r="E24" s="102" t="s">
        <v>172</v>
      </c>
      <c r="F24" s="1"/>
    </row>
    <row r="25" spans="1:6" s="2" customFormat="1" ht="12.75" customHeight="1" x14ac:dyDescent="0.2">
      <c r="A25" s="100"/>
      <c r="B25" s="101">
        <v>175.65</v>
      </c>
      <c r="C25" s="102"/>
      <c r="D25" s="102" t="s">
        <v>129</v>
      </c>
      <c r="E25" s="103" t="s">
        <v>126</v>
      </c>
      <c r="F25" s="1"/>
    </row>
    <row r="26" spans="1:6" s="2" customFormat="1" ht="12.75" customHeight="1" x14ac:dyDescent="0.2">
      <c r="A26" s="100"/>
      <c r="B26" s="101">
        <v>85.22</v>
      </c>
      <c r="C26" s="102"/>
      <c r="D26" s="102" t="s">
        <v>128</v>
      </c>
      <c r="E26" s="103" t="s">
        <v>126</v>
      </c>
      <c r="F26" s="1"/>
    </row>
    <row r="27" spans="1:6" s="2" customFormat="1" ht="12.75" customHeight="1" x14ac:dyDescent="0.2">
      <c r="A27" s="100"/>
      <c r="B27" s="101">
        <v>51</v>
      </c>
      <c r="C27" s="102"/>
      <c r="D27" s="102" t="s">
        <v>131</v>
      </c>
      <c r="E27" s="103" t="s">
        <v>134</v>
      </c>
      <c r="F27" s="1"/>
    </row>
    <row r="28" spans="1:6" s="2" customFormat="1" ht="12.75" customHeight="1" x14ac:dyDescent="0.2">
      <c r="A28" s="100"/>
      <c r="B28" s="101"/>
      <c r="C28" s="102"/>
      <c r="D28" s="102"/>
      <c r="E28" s="103"/>
      <c r="F28" s="1"/>
    </row>
    <row r="29" spans="1:6" s="2" customFormat="1" x14ac:dyDescent="0.2">
      <c r="A29" s="104"/>
      <c r="B29" s="101"/>
      <c r="C29" s="102"/>
      <c r="D29" s="102"/>
      <c r="E29" s="103"/>
      <c r="F29" s="1"/>
    </row>
    <row r="30" spans="1:6" s="2" customFormat="1" x14ac:dyDescent="0.2">
      <c r="A30" s="104" t="s">
        <v>173</v>
      </c>
      <c r="B30" s="101"/>
      <c r="C30" s="112" t="s">
        <v>174</v>
      </c>
      <c r="D30" s="102"/>
      <c r="E30" s="103" t="s">
        <v>238</v>
      </c>
      <c r="F30" s="1"/>
    </row>
    <row r="31" spans="1:6" s="2" customFormat="1" ht="38.25" x14ac:dyDescent="0.2">
      <c r="A31" s="104"/>
      <c r="B31" s="101">
        <v>18781</v>
      </c>
      <c r="C31" s="102"/>
      <c r="D31" s="102" t="s">
        <v>175</v>
      </c>
      <c r="E31" s="103"/>
      <c r="F31" s="1"/>
    </row>
    <row r="32" spans="1:6" s="2" customFormat="1" x14ac:dyDescent="0.2">
      <c r="A32" s="104"/>
      <c r="B32" s="101">
        <v>284.2</v>
      </c>
      <c r="C32" s="102"/>
      <c r="D32" s="102" t="s">
        <v>129</v>
      </c>
      <c r="E32" s="103" t="s">
        <v>176</v>
      </c>
      <c r="F32" s="1"/>
    </row>
    <row r="33" spans="1:6" s="2" customFormat="1" x14ac:dyDescent="0.2">
      <c r="A33" s="104"/>
      <c r="B33" s="101">
        <v>2912.77</v>
      </c>
      <c r="C33" s="102"/>
      <c r="D33" s="102" t="s">
        <v>163</v>
      </c>
      <c r="E33" s="103" t="s">
        <v>177</v>
      </c>
      <c r="F33" s="1"/>
    </row>
    <row r="34" spans="1:6" s="2" customFormat="1" x14ac:dyDescent="0.2">
      <c r="A34" s="104"/>
      <c r="B34" s="101">
        <v>194.84</v>
      </c>
      <c r="C34" s="102"/>
      <c r="D34" s="102" t="s">
        <v>189</v>
      </c>
      <c r="E34" s="103" t="s">
        <v>177</v>
      </c>
      <c r="F34" s="1"/>
    </row>
    <row r="35" spans="1:6" s="2" customFormat="1" x14ac:dyDescent="0.2">
      <c r="A35" s="104"/>
      <c r="B35" s="101">
        <v>20.45</v>
      </c>
      <c r="C35" s="102"/>
      <c r="D35" s="102" t="s">
        <v>181</v>
      </c>
      <c r="E35" s="103" t="s">
        <v>177</v>
      </c>
      <c r="F35" s="1"/>
    </row>
    <row r="36" spans="1:6" s="2" customFormat="1" x14ac:dyDescent="0.2">
      <c r="A36" s="104"/>
      <c r="B36" s="101">
        <v>1329.9</v>
      </c>
      <c r="C36" s="102"/>
      <c r="D36" s="102" t="s">
        <v>163</v>
      </c>
      <c r="E36" s="103" t="s">
        <v>178</v>
      </c>
      <c r="F36" s="1"/>
    </row>
    <row r="37" spans="1:6" s="2" customFormat="1" x14ac:dyDescent="0.2">
      <c r="A37" s="104"/>
      <c r="B37" s="101">
        <v>5.72</v>
      </c>
      <c r="C37" s="102"/>
      <c r="D37" s="102" t="s">
        <v>233</v>
      </c>
      <c r="E37" s="103"/>
      <c r="F37" s="1"/>
    </row>
    <row r="38" spans="1:6" s="2" customFormat="1" x14ac:dyDescent="0.2">
      <c r="A38" s="104"/>
      <c r="B38" s="101"/>
      <c r="C38" s="102"/>
      <c r="D38" s="103"/>
      <c r="E38" s="103"/>
      <c r="F38" s="1"/>
    </row>
    <row r="39" spans="1:6" s="2" customFormat="1" x14ac:dyDescent="0.2">
      <c r="A39" s="104" t="s">
        <v>234</v>
      </c>
      <c r="B39" s="101"/>
      <c r="C39" s="112" t="s">
        <v>221</v>
      </c>
      <c r="D39" s="103"/>
      <c r="E39" s="103" t="s">
        <v>214</v>
      </c>
      <c r="F39" s="1"/>
    </row>
    <row r="40" spans="1:6" s="2" customFormat="1" x14ac:dyDescent="0.2">
      <c r="A40" s="104"/>
      <c r="B40" s="101">
        <v>1179</v>
      </c>
      <c r="C40" s="102"/>
      <c r="D40" s="102" t="s">
        <v>196</v>
      </c>
      <c r="E40" s="103"/>
      <c r="F40" s="1"/>
    </row>
    <row r="41" spans="1:6" s="2" customFormat="1" x14ac:dyDescent="0.2">
      <c r="A41" s="104"/>
      <c r="B41" s="101">
        <v>561.66</v>
      </c>
      <c r="C41" s="101"/>
      <c r="D41" s="102" t="s">
        <v>170</v>
      </c>
      <c r="E41" s="103" t="s">
        <v>214</v>
      </c>
      <c r="F41" s="1"/>
    </row>
    <row r="42" spans="1:6" s="2" customFormat="1" x14ac:dyDescent="0.2">
      <c r="A42" s="104"/>
      <c r="B42" s="101">
        <v>44.35</v>
      </c>
      <c r="C42" s="102"/>
      <c r="D42" s="103" t="s">
        <v>131</v>
      </c>
      <c r="E42" s="103"/>
      <c r="F42" s="1"/>
    </row>
    <row r="43" spans="1:6" s="2" customFormat="1" x14ac:dyDescent="0.2">
      <c r="A43" s="104"/>
      <c r="B43" s="101"/>
      <c r="C43" s="102"/>
      <c r="D43" s="103"/>
      <c r="E43" s="103"/>
      <c r="F43" s="1"/>
    </row>
    <row r="44" spans="1:6" s="2" customFormat="1" x14ac:dyDescent="0.2">
      <c r="A44" s="120">
        <v>45280</v>
      </c>
      <c r="B44" s="101"/>
      <c r="C44" s="112" t="s">
        <v>222</v>
      </c>
      <c r="D44" s="102"/>
      <c r="E44" s="103" t="s">
        <v>172</v>
      </c>
      <c r="F44" s="1"/>
    </row>
    <row r="45" spans="1:6" s="2" customFormat="1" x14ac:dyDescent="0.2">
      <c r="A45" s="120"/>
      <c r="B45" s="101">
        <v>0</v>
      </c>
      <c r="C45" s="112"/>
      <c r="D45" s="102" t="s">
        <v>239</v>
      </c>
      <c r="E45" s="103"/>
      <c r="F45" s="1"/>
    </row>
    <row r="46" spans="1:6" s="2" customFormat="1" x14ac:dyDescent="0.2">
      <c r="A46" s="104"/>
      <c r="B46" s="101">
        <v>39.909999999999997</v>
      </c>
      <c r="C46" s="102"/>
      <c r="D46" s="103" t="s">
        <v>127</v>
      </c>
      <c r="E46" s="103"/>
      <c r="F46" s="1"/>
    </row>
    <row r="47" spans="1:6" s="2" customFormat="1" x14ac:dyDescent="0.2">
      <c r="A47" s="104"/>
      <c r="B47" s="101"/>
      <c r="C47" s="102"/>
      <c r="D47" s="103"/>
      <c r="E47" s="103"/>
      <c r="F47" s="1"/>
    </row>
    <row r="48" spans="1:6" s="2" customFormat="1" x14ac:dyDescent="0.2">
      <c r="A48" s="104"/>
      <c r="B48" s="101"/>
      <c r="C48" s="102"/>
      <c r="D48" s="103"/>
      <c r="E48" s="103"/>
      <c r="F48" s="1"/>
    </row>
    <row r="49" spans="1:6" s="2" customFormat="1" hidden="1" x14ac:dyDescent="0.2">
      <c r="A49" s="87"/>
      <c r="B49" s="88"/>
      <c r="C49" s="89"/>
      <c r="D49" s="89"/>
      <c r="E49" s="90"/>
      <c r="F49" s="1"/>
    </row>
    <row r="50" spans="1:6" ht="19.5" customHeight="1" x14ac:dyDescent="0.2">
      <c r="A50" s="55" t="s">
        <v>75</v>
      </c>
      <c r="B50" s="56">
        <f>SUM(B12:B49)</f>
        <v>35925.530000000006</v>
      </c>
      <c r="C50" s="111" t="str">
        <f>IF(SUBTOTAL(3,B12:B49)=SUBTOTAL(103,B12:B49),'Summary and sign-off'!$A$48,'Summary and sign-off'!$A$49)</f>
        <v>Check - there are no hidden rows with data</v>
      </c>
      <c r="D50" s="128" t="str">
        <f>IF('Summary and sign-off'!F55='Summary and sign-off'!F54,'Summary and sign-off'!A51,'Summary and sign-off'!A50)</f>
        <v>Check - each entry provides sufficient information</v>
      </c>
      <c r="E50" s="128"/>
      <c r="F50" s="17"/>
    </row>
    <row r="51" spans="1:6" ht="10.5" customHeight="1" x14ac:dyDescent="0.2">
      <c r="A51" s="17"/>
      <c r="B51" s="19"/>
      <c r="C51" s="17"/>
      <c r="D51" s="17"/>
      <c r="E51" s="17"/>
      <c r="F51" s="17"/>
    </row>
    <row r="52" spans="1:6" ht="24.75" customHeight="1" x14ac:dyDescent="0.2">
      <c r="A52" s="130" t="s">
        <v>76</v>
      </c>
      <c r="B52" s="130"/>
      <c r="C52" s="130"/>
      <c r="D52" s="130"/>
      <c r="E52" s="130"/>
      <c r="F52" s="29"/>
    </row>
    <row r="53" spans="1:6" ht="32.450000000000003" customHeight="1" x14ac:dyDescent="0.2">
      <c r="A53" s="24" t="s">
        <v>70</v>
      </c>
      <c r="B53" s="24" t="s">
        <v>14</v>
      </c>
      <c r="C53" s="24" t="s">
        <v>77</v>
      </c>
      <c r="D53" s="24" t="s">
        <v>73</v>
      </c>
      <c r="E53" s="24" t="s">
        <v>74</v>
      </c>
      <c r="F53" s="30"/>
    </row>
    <row r="54" spans="1:6" s="2" customFormat="1" x14ac:dyDescent="0.2">
      <c r="A54" s="100" t="s">
        <v>235</v>
      </c>
      <c r="B54" s="101"/>
      <c r="C54" s="112" t="s">
        <v>124</v>
      </c>
      <c r="D54" s="102"/>
      <c r="E54" s="103" t="s">
        <v>126</v>
      </c>
      <c r="F54" s="1"/>
    </row>
    <row r="55" spans="1:6" s="2" customFormat="1" x14ac:dyDescent="0.2">
      <c r="A55" s="100"/>
      <c r="B55" s="101">
        <v>654.45000000000005</v>
      </c>
      <c r="C55" s="102"/>
      <c r="D55" s="102" t="s">
        <v>252</v>
      </c>
      <c r="E55" s="103"/>
      <c r="F55" s="1"/>
    </row>
    <row r="56" spans="1:6" s="2" customFormat="1" x14ac:dyDescent="0.2">
      <c r="A56" s="100"/>
      <c r="B56" s="101">
        <v>38.93</v>
      </c>
      <c r="C56" s="102"/>
      <c r="D56" s="102" t="s">
        <v>127</v>
      </c>
      <c r="E56" s="103"/>
      <c r="F56" s="1"/>
    </row>
    <row r="57" spans="1:6" s="2" customFormat="1" x14ac:dyDescent="0.2">
      <c r="A57" s="100"/>
      <c r="B57" s="101">
        <v>84.35</v>
      </c>
      <c r="C57" s="102"/>
      <c r="D57" s="102" t="s">
        <v>128</v>
      </c>
      <c r="E57" s="103"/>
      <c r="F57" s="1"/>
    </row>
    <row r="58" spans="1:6" s="2" customFormat="1" x14ac:dyDescent="0.2">
      <c r="A58" s="100"/>
      <c r="B58" s="101">
        <v>246.03</v>
      </c>
      <c r="C58" s="102"/>
      <c r="D58" s="102" t="s">
        <v>129</v>
      </c>
      <c r="E58" s="103"/>
      <c r="F58" s="1"/>
    </row>
    <row r="59" spans="1:6" s="2" customFormat="1" x14ac:dyDescent="0.2">
      <c r="A59" s="100"/>
      <c r="B59" s="101">
        <v>82.61</v>
      </c>
      <c r="C59" s="102"/>
      <c r="D59" s="102" t="s">
        <v>130</v>
      </c>
      <c r="E59" s="103"/>
      <c r="F59" s="1"/>
    </row>
    <row r="60" spans="1:6" s="2" customFormat="1" x14ac:dyDescent="0.2">
      <c r="A60" s="100"/>
      <c r="B60" s="101">
        <v>45.68</v>
      </c>
      <c r="C60" s="102"/>
      <c r="D60" s="102" t="s">
        <v>131</v>
      </c>
      <c r="E60" s="103"/>
      <c r="F60" s="1"/>
    </row>
    <row r="61" spans="1:6" s="2" customFormat="1" x14ac:dyDescent="0.2">
      <c r="A61" s="100"/>
      <c r="B61" s="101"/>
      <c r="C61" s="102"/>
      <c r="D61" s="102"/>
      <c r="E61" s="103"/>
      <c r="F61" s="1"/>
    </row>
    <row r="62" spans="1:6" s="2" customFormat="1" x14ac:dyDescent="0.2">
      <c r="A62" s="113">
        <v>45156</v>
      </c>
      <c r="B62" s="101"/>
      <c r="C62" s="112" t="s">
        <v>155</v>
      </c>
      <c r="D62" s="102"/>
      <c r="E62" s="103" t="s">
        <v>126</v>
      </c>
      <c r="F62" s="1"/>
    </row>
    <row r="63" spans="1:6" s="2" customFormat="1" x14ac:dyDescent="0.2">
      <c r="A63" s="113"/>
      <c r="B63" s="101">
        <v>681.99</v>
      </c>
      <c r="C63" s="112"/>
      <c r="D63" s="102" t="s">
        <v>125</v>
      </c>
      <c r="E63" s="103"/>
      <c r="F63" s="1"/>
    </row>
    <row r="64" spans="1:6" s="2" customFormat="1" x14ac:dyDescent="0.2">
      <c r="A64" s="113"/>
      <c r="B64" s="101">
        <v>51.39</v>
      </c>
      <c r="C64" s="112"/>
      <c r="D64" s="102" t="s">
        <v>127</v>
      </c>
      <c r="E64" s="103"/>
      <c r="F64" s="1"/>
    </row>
    <row r="65" spans="1:6" s="2" customFormat="1" x14ac:dyDescent="0.2">
      <c r="A65" s="113"/>
      <c r="B65" s="101">
        <v>58.78</v>
      </c>
      <c r="C65" s="112"/>
      <c r="D65" s="102" t="s">
        <v>156</v>
      </c>
      <c r="E65" s="103"/>
      <c r="F65" s="1"/>
    </row>
    <row r="66" spans="1:6" s="2" customFormat="1" x14ac:dyDescent="0.2">
      <c r="A66" s="113"/>
      <c r="B66" s="101"/>
      <c r="C66" s="112"/>
      <c r="D66" s="102"/>
      <c r="E66" s="103"/>
      <c r="F66" s="1"/>
    </row>
    <row r="67" spans="1:6" s="2" customFormat="1" x14ac:dyDescent="0.2">
      <c r="A67" s="113">
        <v>45163</v>
      </c>
      <c r="B67" s="101"/>
      <c r="C67" s="112" t="s">
        <v>157</v>
      </c>
      <c r="D67" s="102"/>
      <c r="E67" s="103" t="s">
        <v>126</v>
      </c>
      <c r="F67" s="1"/>
    </row>
    <row r="68" spans="1:6" s="2" customFormat="1" x14ac:dyDescent="0.2">
      <c r="A68" s="113"/>
      <c r="B68" s="101">
        <v>681.99</v>
      </c>
      <c r="C68" s="112"/>
      <c r="D68" s="102" t="s">
        <v>125</v>
      </c>
      <c r="E68" s="103"/>
      <c r="F68" s="1"/>
    </row>
    <row r="69" spans="1:6" s="2" customFormat="1" x14ac:dyDescent="0.2">
      <c r="A69" s="115"/>
      <c r="B69" s="116">
        <v>49.04</v>
      </c>
      <c r="C69" s="117"/>
      <c r="D69" s="102" t="s">
        <v>127</v>
      </c>
      <c r="E69" s="103"/>
      <c r="F69" s="1"/>
    </row>
    <row r="70" spans="1:6" s="2" customFormat="1" x14ac:dyDescent="0.2">
      <c r="A70" s="115"/>
      <c r="B70" s="116">
        <v>15.65</v>
      </c>
      <c r="C70" s="117"/>
      <c r="D70" s="102" t="s">
        <v>193</v>
      </c>
      <c r="E70" s="103"/>
      <c r="F70" s="1"/>
    </row>
    <row r="71" spans="1:6" s="2" customFormat="1" x14ac:dyDescent="0.2">
      <c r="A71" s="115"/>
      <c r="B71" s="116">
        <v>94.43</v>
      </c>
      <c r="C71" s="117"/>
      <c r="D71" s="102" t="s">
        <v>158</v>
      </c>
      <c r="E71" s="103"/>
      <c r="F71" s="1"/>
    </row>
    <row r="72" spans="1:6" s="2" customFormat="1" x14ac:dyDescent="0.2">
      <c r="A72" s="115"/>
      <c r="B72" s="116">
        <v>48.43</v>
      </c>
      <c r="C72" s="117"/>
      <c r="D72" s="102" t="s">
        <v>156</v>
      </c>
      <c r="E72" s="103"/>
      <c r="F72" s="1"/>
    </row>
    <row r="73" spans="1:6" s="2" customFormat="1" x14ac:dyDescent="0.2">
      <c r="A73" s="115"/>
      <c r="B73" s="116"/>
      <c r="C73" s="117"/>
      <c r="D73" s="103"/>
      <c r="E73" s="103"/>
      <c r="F73" s="1"/>
    </row>
    <row r="74" spans="1:6" s="2" customFormat="1" ht="25.5" x14ac:dyDescent="0.2">
      <c r="A74" s="115" t="s">
        <v>236</v>
      </c>
      <c r="B74" s="116"/>
      <c r="C74" s="117" t="s">
        <v>251</v>
      </c>
      <c r="D74" s="103"/>
      <c r="E74" s="103" t="s">
        <v>176</v>
      </c>
      <c r="F74" s="1"/>
    </row>
    <row r="75" spans="1:6" s="2" customFormat="1" x14ac:dyDescent="0.2">
      <c r="A75" s="115"/>
      <c r="B75" s="116">
        <v>222.27</v>
      </c>
      <c r="C75" s="117"/>
      <c r="D75" s="103" t="s">
        <v>232</v>
      </c>
      <c r="E75" s="103"/>
      <c r="F75" s="1"/>
    </row>
    <row r="76" spans="1:6" s="2" customFormat="1" x14ac:dyDescent="0.2">
      <c r="A76" s="115"/>
      <c r="B76" s="116"/>
      <c r="C76" s="117"/>
      <c r="D76" s="103"/>
      <c r="E76" s="103"/>
      <c r="F76" s="1"/>
    </row>
    <row r="77" spans="1:6" s="2" customFormat="1" x14ac:dyDescent="0.2">
      <c r="A77" s="115"/>
      <c r="B77" s="116"/>
      <c r="C77" s="117"/>
      <c r="D77" s="103"/>
      <c r="E77" s="103"/>
      <c r="F77" s="1"/>
    </row>
    <row r="78" spans="1:6" s="2" customFormat="1" x14ac:dyDescent="0.2">
      <c r="A78" s="115" t="s">
        <v>237</v>
      </c>
      <c r="B78" s="116"/>
      <c r="C78" s="117" t="s">
        <v>223</v>
      </c>
      <c r="D78" s="103"/>
      <c r="E78" s="103" t="s">
        <v>126</v>
      </c>
      <c r="F78" s="1"/>
    </row>
    <row r="79" spans="1:6" s="2" customFormat="1" x14ac:dyDescent="0.2">
      <c r="A79" s="115"/>
      <c r="B79" s="116">
        <v>364.17</v>
      </c>
      <c r="C79" s="117"/>
      <c r="D79" s="102" t="s">
        <v>231</v>
      </c>
      <c r="E79" s="103"/>
      <c r="F79" s="1"/>
    </row>
    <row r="80" spans="1:6" s="2" customFormat="1" x14ac:dyDescent="0.2">
      <c r="A80" s="115"/>
      <c r="B80" s="116">
        <v>85.22</v>
      </c>
      <c r="C80" s="117"/>
      <c r="D80" s="102" t="s">
        <v>128</v>
      </c>
      <c r="E80" s="103"/>
      <c r="F80" s="1"/>
    </row>
    <row r="81" spans="1:6" s="2" customFormat="1" x14ac:dyDescent="0.2">
      <c r="A81" s="115"/>
      <c r="B81" s="116">
        <v>175.65</v>
      </c>
      <c r="C81" s="117"/>
      <c r="D81" s="102" t="s">
        <v>129</v>
      </c>
      <c r="E81" s="103"/>
      <c r="F81" s="1"/>
    </row>
    <row r="82" spans="1:6" s="2" customFormat="1" x14ac:dyDescent="0.2">
      <c r="A82" s="115"/>
      <c r="B82" s="116">
        <v>80.430000000000007</v>
      </c>
      <c r="C82" s="117"/>
      <c r="D82" s="102" t="s">
        <v>158</v>
      </c>
      <c r="E82" s="103"/>
      <c r="F82" s="1"/>
    </row>
    <row r="83" spans="1:6" s="103" customFormat="1" x14ac:dyDescent="0.2">
      <c r="B83" s="116">
        <v>44.35</v>
      </c>
      <c r="D83" s="102" t="s">
        <v>156</v>
      </c>
      <c r="F83" s="1"/>
    </row>
    <row r="84" spans="1:6" s="118" customFormat="1" x14ac:dyDescent="0.2">
      <c r="A84" s="119"/>
      <c r="B84" s="103"/>
      <c r="C84" s="103"/>
      <c r="D84" s="102"/>
      <c r="E84" s="103"/>
      <c r="F84" s="1"/>
    </row>
    <row r="85" spans="1:6" s="118" customFormat="1" x14ac:dyDescent="0.2">
      <c r="A85" s="115">
        <v>45268</v>
      </c>
      <c r="B85" s="103"/>
      <c r="C85" s="103"/>
      <c r="D85" s="102"/>
      <c r="E85" s="103"/>
      <c r="F85" s="1"/>
    </row>
    <row r="86" spans="1:6" s="118" customFormat="1" x14ac:dyDescent="0.2">
      <c r="A86" s="115"/>
      <c r="B86" s="103"/>
      <c r="C86" s="117" t="s">
        <v>194</v>
      </c>
      <c r="D86" s="102"/>
      <c r="E86" s="103" t="s">
        <v>126</v>
      </c>
      <c r="F86" s="1"/>
    </row>
    <row r="87" spans="1:6" s="118" customFormat="1" x14ac:dyDescent="0.2">
      <c r="A87" s="115"/>
      <c r="B87" s="103">
        <v>522.54999999999995</v>
      </c>
      <c r="D87" s="102" t="s">
        <v>125</v>
      </c>
      <c r="E87" s="103"/>
      <c r="F87" s="1"/>
    </row>
    <row r="88" spans="1:6" s="118" customFormat="1" x14ac:dyDescent="0.2">
      <c r="A88" s="115"/>
      <c r="B88" s="103">
        <v>51.48</v>
      </c>
      <c r="C88" s="103"/>
      <c r="D88" s="102" t="s">
        <v>127</v>
      </c>
      <c r="E88" s="103"/>
      <c r="F88" s="1"/>
    </row>
    <row r="89" spans="1:6" s="118" customFormat="1" x14ac:dyDescent="0.2">
      <c r="A89" s="115"/>
      <c r="B89" s="103">
        <v>84.93</v>
      </c>
      <c r="C89" s="103"/>
      <c r="D89" s="102" t="s">
        <v>195</v>
      </c>
      <c r="E89" s="103"/>
      <c r="F89" s="1"/>
    </row>
    <row r="90" spans="1:6" s="118" customFormat="1" x14ac:dyDescent="0.2">
      <c r="A90" s="115"/>
      <c r="B90" s="103">
        <v>258.98</v>
      </c>
      <c r="C90" s="103"/>
      <c r="D90" s="102" t="s">
        <v>129</v>
      </c>
      <c r="E90" s="103"/>
      <c r="F90" s="1"/>
    </row>
    <row r="91" spans="1:6" s="118" customFormat="1" x14ac:dyDescent="0.2">
      <c r="A91" s="115"/>
      <c r="B91" s="103">
        <v>103.07</v>
      </c>
      <c r="C91" s="103"/>
      <c r="D91" s="102" t="s">
        <v>158</v>
      </c>
      <c r="E91" s="103"/>
      <c r="F91" s="1"/>
    </row>
    <row r="92" spans="1:6" s="118" customFormat="1" x14ac:dyDescent="0.2">
      <c r="A92" s="115"/>
      <c r="B92" s="103">
        <v>56.14</v>
      </c>
      <c r="C92" s="103"/>
      <c r="D92" s="102" t="s">
        <v>131</v>
      </c>
      <c r="E92" s="103"/>
      <c r="F92" s="1"/>
    </row>
    <row r="93" spans="1:6" s="2" customFormat="1" x14ac:dyDescent="0.2">
      <c r="A93" s="100"/>
      <c r="B93" s="101"/>
      <c r="C93" s="102"/>
      <c r="D93" s="102"/>
      <c r="E93" s="103"/>
      <c r="F93" s="1"/>
    </row>
    <row r="94" spans="1:6" s="2" customFormat="1" hidden="1" x14ac:dyDescent="0.2">
      <c r="A94" s="91"/>
      <c r="B94" s="92"/>
      <c r="C94" s="93"/>
      <c r="D94" s="93"/>
      <c r="E94" s="94"/>
      <c r="F94" s="1"/>
    </row>
    <row r="95" spans="1:6" ht="19.5" customHeight="1" x14ac:dyDescent="0.2">
      <c r="A95" s="55" t="s">
        <v>78</v>
      </c>
      <c r="B95" s="56">
        <f>SUM(B54:B94)</f>
        <v>4882.9899999999989</v>
      </c>
      <c r="C95" s="111" t="str">
        <f>IF(SUBTOTAL(3,B54:B94)=SUBTOTAL(103,B54:B94),'Summary and sign-off'!$A$48,'Summary and sign-off'!$A$49)</f>
        <v>Check - there are no hidden rows with data</v>
      </c>
      <c r="D95" s="128" t="str">
        <f>IF('Summary and sign-off'!F56='Summary and sign-off'!F54,'Summary and sign-off'!A51,'Summary and sign-off'!A50)</f>
        <v>Check - each entry provides sufficient information</v>
      </c>
      <c r="E95" s="128"/>
      <c r="F95" s="17"/>
    </row>
    <row r="96" spans="1:6" ht="10.5" customHeight="1" x14ac:dyDescent="0.2">
      <c r="A96" s="17"/>
      <c r="B96" s="19"/>
      <c r="C96" s="17"/>
      <c r="D96" s="17"/>
      <c r="E96" s="17"/>
      <c r="F96" s="17"/>
    </row>
    <row r="97" spans="1:6" ht="24.75" customHeight="1" x14ac:dyDescent="0.2">
      <c r="A97" s="130" t="s">
        <v>79</v>
      </c>
      <c r="B97" s="130"/>
      <c r="C97" s="130"/>
      <c r="D97" s="130"/>
      <c r="E97" s="130"/>
      <c r="F97" s="17"/>
    </row>
    <row r="98" spans="1:6" ht="27" customHeight="1" x14ac:dyDescent="0.2">
      <c r="A98" s="24" t="s">
        <v>70</v>
      </c>
      <c r="B98" s="24" t="s">
        <v>14</v>
      </c>
      <c r="C98" s="24" t="s">
        <v>80</v>
      </c>
      <c r="D98" s="24" t="s">
        <v>81</v>
      </c>
      <c r="E98" s="24" t="s">
        <v>74</v>
      </c>
      <c r="F98" s="28"/>
    </row>
    <row r="99" spans="1:6" s="2" customFormat="1" x14ac:dyDescent="0.2">
      <c r="A99" s="100">
        <v>45118</v>
      </c>
      <c r="B99" s="101">
        <v>20.170000000000002</v>
      </c>
      <c r="C99" s="102" t="s">
        <v>154</v>
      </c>
      <c r="D99" s="102" t="s">
        <v>153</v>
      </c>
      <c r="E99" s="103" t="s">
        <v>134</v>
      </c>
      <c r="F99" s="1"/>
    </row>
    <row r="100" spans="1:6" s="2" customFormat="1" x14ac:dyDescent="0.2">
      <c r="A100" s="100">
        <v>45126</v>
      </c>
      <c r="B100" s="101">
        <v>17.39</v>
      </c>
      <c r="C100" s="102" t="s">
        <v>152</v>
      </c>
      <c r="D100" s="102" t="s">
        <v>153</v>
      </c>
      <c r="E100" s="103" t="s">
        <v>134</v>
      </c>
      <c r="F100" s="1"/>
    </row>
    <row r="101" spans="1:6" s="2" customFormat="1" x14ac:dyDescent="0.2">
      <c r="A101" s="100">
        <v>45133</v>
      </c>
      <c r="B101" s="101">
        <v>27.57</v>
      </c>
      <c r="C101" s="102" t="s">
        <v>148</v>
      </c>
      <c r="D101" s="102" t="s">
        <v>149</v>
      </c>
      <c r="E101" s="103" t="s">
        <v>134</v>
      </c>
      <c r="F101" s="1"/>
    </row>
    <row r="102" spans="1:6" s="2" customFormat="1" x14ac:dyDescent="0.2">
      <c r="A102" s="100">
        <v>45133</v>
      </c>
      <c r="B102" s="101">
        <v>41.39</v>
      </c>
      <c r="C102" s="102" t="s">
        <v>150</v>
      </c>
      <c r="D102" s="102" t="s">
        <v>151</v>
      </c>
      <c r="E102" s="103" t="s">
        <v>134</v>
      </c>
      <c r="F102" s="1"/>
    </row>
    <row r="103" spans="1:6" s="2" customFormat="1" x14ac:dyDescent="0.2">
      <c r="A103" s="100">
        <v>45146</v>
      </c>
      <c r="B103" s="101">
        <v>15.17</v>
      </c>
      <c r="C103" s="102" t="s">
        <v>187</v>
      </c>
      <c r="D103" s="102" t="s">
        <v>188</v>
      </c>
      <c r="E103" s="103" t="s">
        <v>134</v>
      </c>
      <c r="F103" s="1"/>
    </row>
    <row r="104" spans="1:6" s="2" customFormat="1" x14ac:dyDescent="0.2">
      <c r="A104" s="100">
        <v>45154</v>
      </c>
      <c r="B104" s="101">
        <v>25.13</v>
      </c>
      <c r="C104" s="102" t="s">
        <v>183</v>
      </c>
      <c r="D104" s="102" t="s">
        <v>182</v>
      </c>
      <c r="E104" s="103" t="s">
        <v>134</v>
      </c>
      <c r="F104" s="1"/>
    </row>
    <row r="105" spans="1:6" s="2" customFormat="1" x14ac:dyDescent="0.2">
      <c r="A105" s="100">
        <v>45161</v>
      </c>
      <c r="B105" s="101">
        <v>14.43</v>
      </c>
      <c r="C105" s="105" t="s">
        <v>243</v>
      </c>
      <c r="D105" s="105" t="s">
        <v>184</v>
      </c>
      <c r="E105" s="106" t="s">
        <v>134</v>
      </c>
      <c r="F105" s="1"/>
    </row>
    <row r="106" spans="1:6" s="2" customFormat="1" x14ac:dyDescent="0.2">
      <c r="A106" s="100">
        <v>45161</v>
      </c>
      <c r="B106" s="101">
        <v>18.78</v>
      </c>
      <c r="C106" s="102" t="s">
        <v>185</v>
      </c>
      <c r="D106" s="102" t="s">
        <v>186</v>
      </c>
      <c r="E106" s="103" t="s">
        <v>134</v>
      </c>
      <c r="F106" s="1"/>
    </row>
    <row r="107" spans="1:6" s="2" customFormat="1" x14ac:dyDescent="0.2">
      <c r="A107" s="100">
        <v>45190</v>
      </c>
      <c r="B107" s="101">
        <v>16.170000000000002</v>
      </c>
      <c r="C107" s="102" t="s">
        <v>191</v>
      </c>
      <c r="D107" s="102" t="s">
        <v>192</v>
      </c>
      <c r="E107" s="103" t="s">
        <v>134</v>
      </c>
      <c r="F107" s="1"/>
    </row>
    <row r="108" spans="1:6" s="2" customFormat="1" x14ac:dyDescent="0.2">
      <c r="A108" s="100">
        <v>45190</v>
      </c>
      <c r="B108" s="101">
        <v>18.78</v>
      </c>
      <c r="C108" s="102" t="s">
        <v>190</v>
      </c>
      <c r="D108" s="102" t="s">
        <v>153</v>
      </c>
      <c r="E108" s="103" t="s">
        <v>134</v>
      </c>
      <c r="F108" s="1"/>
    </row>
    <row r="109" spans="1:6" s="2" customFormat="1" x14ac:dyDescent="0.2">
      <c r="A109" s="100">
        <v>45231</v>
      </c>
      <c r="B109" s="101">
        <v>12.95</v>
      </c>
      <c r="C109" s="102" t="s">
        <v>225</v>
      </c>
      <c r="D109" s="102" t="s">
        <v>153</v>
      </c>
      <c r="E109" s="103" t="s">
        <v>134</v>
      </c>
      <c r="F109" s="1"/>
    </row>
    <row r="110" spans="1:6" s="2" customFormat="1" x14ac:dyDescent="0.2">
      <c r="A110" s="100">
        <v>45246</v>
      </c>
      <c r="B110" s="101">
        <v>22.43</v>
      </c>
      <c r="C110" s="102" t="s">
        <v>224</v>
      </c>
      <c r="D110" s="102" t="s">
        <v>247</v>
      </c>
      <c r="E110" s="103" t="s">
        <v>134</v>
      </c>
      <c r="F110" s="1"/>
    </row>
    <row r="111" spans="1:6" s="2" customFormat="1" x14ac:dyDescent="0.2">
      <c r="A111" s="100">
        <v>45246</v>
      </c>
      <c r="B111" s="101">
        <v>15.97</v>
      </c>
      <c r="C111" s="102" t="s">
        <v>224</v>
      </c>
      <c r="D111" s="102" t="s">
        <v>228</v>
      </c>
      <c r="E111" s="103" t="s">
        <v>134</v>
      </c>
      <c r="F111" s="1"/>
    </row>
    <row r="112" spans="1:6" s="2" customFormat="1" x14ac:dyDescent="0.2">
      <c r="A112" s="100">
        <v>45247</v>
      </c>
      <c r="B112" s="101">
        <v>29.39</v>
      </c>
      <c r="C112" s="102" t="s">
        <v>226</v>
      </c>
      <c r="D112" s="102" t="s">
        <v>227</v>
      </c>
      <c r="E112" s="103" t="s">
        <v>134</v>
      </c>
      <c r="F112" s="1"/>
    </row>
    <row r="113" spans="1:6" s="2" customFormat="1" x14ac:dyDescent="0.2">
      <c r="A113" s="100">
        <v>45247</v>
      </c>
      <c r="B113" s="101">
        <v>27.83</v>
      </c>
      <c r="C113" s="102" t="s">
        <v>226</v>
      </c>
      <c r="D113" s="102" t="s">
        <v>240</v>
      </c>
      <c r="E113" s="103" t="s">
        <v>134</v>
      </c>
      <c r="F113" s="1"/>
    </row>
    <row r="114" spans="1:6" s="2" customFormat="1" x14ac:dyDescent="0.2">
      <c r="A114" s="100">
        <v>45309</v>
      </c>
      <c r="B114" s="101">
        <v>19.39</v>
      </c>
      <c r="C114" s="102" t="s">
        <v>249</v>
      </c>
      <c r="D114" s="102" t="s">
        <v>248</v>
      </c>
      <c r="E114" s="103" t="s">
        <v>134</v>
      </c>
      <c r="F114" s="1"/>
    </row>
    <row r="115" spans="1:6" s="2" customFormat="1" x14ac:dyDescent="0.2">
      <c r="A115" s="100">
        <v>45309</v>
      </c>
      <c r="B115" s="101">
        <v>18.170000000000002</v>
      </c>
      <c r="C115" s="102" t="s">
        <v>249</v>
      </c>
      <c r="D115" s="102" t="s">
        <v>153</v>
      </c>
      <c r="E115" s="103" t="s">
        <v>134</v>
      </c>
      <c r="F115" s="1"/>
    </row>
    <row r="116" spans="1:6" s="2" customFormat="1" x14ac:dyDescent="0.2">
      <c r="A116" s="100">
        <v>45314</v>
      </c>
      <c r="B116" s="101">
        <v>18.09</v>
      </c>
      <c r="C116" s="102" t="s">
        <v>241</v>
      </c>
      <c r="D116" s="102" t="s">
        <v>242</v>
      </c>
      <c r="E116" s="103" t="s">
        <v>134</v>
      </c>
      <c r="F116" s="1"/>
    </row>
    <row r="117" spans="1:6" s="2" customFormat="1" x14ac:dyDescent="0.2">
      <c r="A117" s="100">
        <v>45320</v>
      </c>
      <c r="B117" s="101">
        <v>42.61</v>
      </c>
      <c r="C117" s="102" t="s">
        <v>245</v>
      </c>
      <c r="D117" s="102" t="s">
        <v>246</v>
      </c>
      <c r="E117" s="103" t="s">
        <v>134</v>
      </c>
      <c r="F117" s="1"/>
    </row>
    <row r="118" spans="1:6" s="2" customFormat="1" x14ac:dyDescent="0.2">
      <c r="A118" s="100"/>
      <c r="B118" s="101"/>
      <c r="C118" s="102"/>
      <c r="D118" s="102"/>
      <c r="E118" s="103"/>
      <c r="F118" s="1"/>
    </row>
    <row r="119" spans="1:6" s="2" customFormat="1" hidden="1" x14ac:dyDescent="0.2">
      <c r="A119" s="78"/>
      <c r="B119" s="79"/>
      <c r="C119" s="80"/>
      <c r="D119" s="80"/>
      <c r="E119" s="81"/>
      <c r="F119" s="1"/>
    </row>
    <row r="120" spans="1:6" ht="19.5" customHeight="1" x14ac:dyDescent="0.2">
      <c r="A120" s="55" t="s">
        <v>82</v>
      </c>
      <c r="B120" s="56">
        <f>SUM(B99:B119)</f>
        <v>421.80999999999995</v>
      </c>
      <c r="C120" s="111" t="str">
        <f>IF(SUBTOTAL(3,B99:B119)=SUBTOTAL(103,B99:B119),'Summary and sign-off'!$A$48,'Summary and sign-off'!$A$49)</f>
        <v>Check - there are no hidden rows with data</v>
      </c>
      <c r="D120" s="128" t="str">
        <f>IF('Summary and sign-off'!F57='Summary and sign-off'!F54,'Summary and sign-off'!A51,'Summary and sign-off'!A50)</f>
        <v>Check - each entry provides sufficient information</v>
      </c>
      <c r="E120" s="128"/>
      <c r="F120" s="17"/>
    </row>
    <row r="121" spans="1:6" ht="10.5" customHeight="1" x14ac:dyDescent="0.2">
      <c r="A121" s="17"/>
      <c r="B121" s="43"/>
      <c r="C121" s="19"/>
      <c r="D121" s="17"/>
      <c r="E121" s="17"/>
      <c r="F121" s="17"/>
    </row>
    <row r="122" spans="1:6" ht="34.5" customHeight="1" x14ac:dyDescent="0.2">
      <c r="A122" s="31" t="s">
        <v>83</v>
      </c>
      <c r="B122" s="44">
        <f>B50+B95+B120</f>
        <v>41230.33</v>
      </c>
      <c r="C122" s="32"/>
      <c r="D122" s="32"/>
      <c r="E122" s="32"/>
      <c r="F122" s="17"/>
    </row>
    <row r="123" spans="1:6" x14ac:dyDescent="0.2">
      <c r="A123" s="17"/>
      <c r="B123" s="19"/>
      <c r="C123" s="17"/>
      <c r="D123" s="17"/>
      <c r="E123" s="17"/>
      <c r="F123" s="17"/>
    </row>
    <row r="124" spans="1:6" x14ac:dyDescent="0.2">
      <c r="A124" s="18" t="s">
        <v>25</v>
      </c>
      <c r="B124" s="19"/>
      <c r="C124" s="17"/>
      <c r="D124" s="17"/>
      <c r="E124" s="17"/>
      <c r="F124" s="17"/>
    </row>
    <row r="125" spans="1:6" ht="12.6" customHeight="1" x14ac:dyDescent="0.2">
      <c r="A125" s="20" t="s">
        <v>84</v>
      </c>
      <c r="F125" s="17"/>
    </row>
    <row r="126" spans="1:6" ht="12.95" customHeight="1" x14ac:dyDescent="0.2">
      <c r="A126" s="20" t="s">
        <v>85</v>
      </c>
      <c r="B126" s="17"/>
      <c r="D126" s="17"/>
      <c r="F126" s="17"/>
    </row>
    <row r="127" spans="1:6" x14ac:dyDescent="0.2">
      <c r="A127" s="20" t="s">
        <v>86</v>
      </c>
      <c r="F127" s="17"/>
    </row>
    <row r="128" spans="1:6" x14ac:dyDescent="0.2">
      <c r="A128" s="20" t="s">
        <v>31</v>
      </c>
      <c r="B128" s="19"/>
      <c r="C128" s="17"/>
      <c r="D128" s="17"/>
      <c r="E128" s="17"/>
      <c r="F128" s="17"/>
    </row>
    <row r="129" spans="1:6" ht="12.95" customHeight="1" x14ac:dyDescent="0.2">
      <c r="A129" s="20" t="s">
        <v>87</v>
      </c>
      <c r="B129" s="17"/>
      <c r="D129" s="17"/>
      <c r="F129" s="17"/>
    </row>
    <row r="130" spans="1:6" x14ac:dyDescent="0.2">
      <c r="A130" s="20" t="s">
        <v>88</v>
      </c>
      <c r="F130" s="17"/>
    </row>
    <row r="131" spans="1:6" x14ac:dyDescent="0.2">
      <c r="A131" s="20" t="s">
        <v>89</v>
      </c>
      <c r="B131" s="20"/>
      <c r="C131" s="20"/>
      <c r="D131" s="20"/>
      <c r="F131" s="17"/>
    </row>
    <row r="132" spans="1:6" x14ac:dyDescent="0.2">
      <c r="A132" s="26"/>
      <c r="B132" s="17"/>
      <c r="C132" s="17"/>
      <c r="D132" s="17"/>
      <c r="E132" s="17"/>
      <c r="F132" s="17"/>
    </row>
    <row r="133" spans="1:6" hidden="1" x14ac:dyDescent="0.2">
      <c r="A133" s="26"/>
      <c r="B133" s="17"/>
      <c r="C133" s="17"/>
      <c r="D133" s="17"/>
      <c r="E133" s="17"/>
      <c r="F133" s="17"/>
    </row>
    <row r="134" spans="1:6" x14ac:dyDescent="0.2"/>
    <row r="135" spans="1:6" x14ac:dyDescent="0.2"/>
    <row r="136" spans="1:6" x14ac:dyDescent="0.2"/>
    <row r="137" spans="1:6" x14ac:dyDescent="0.2"/>
    <row r="138" spans="1:6" ht="12.75" hidden="1" customHeight="1" x14ac:dyDescent="0.2"/>
    <row r="139" spans="1:6" x14ac:dyDescent="0.2"/>
    <row r="140" spans="1:6" x14ac:dyDescent="0.2"/>
    <row r="141" spans="1:6" hidden="1" x14ac:dyDescent="0.2">
      <c r="A141" s="26"/>
      <c r="B141" s="17"/>
      <c r="C141" s="17"/>
      <c r="D141" s="17"/>
      <c r="E141" s="17"/>
      <c r="F141" s="17"/>
    </row>
    <row r="142" spans="1:6" hidden="1" x14ac:dyDescent="0.2">
      <c r="A142" s="26"/>
      <c r="B142" s="17"/>
      <c r="C142" s="17"/>
      <c r="D142" s="17"/>
      <c r="E142" s="17"/>
      <c r="F142" s="17"/>
    </row>
    <row r="143" spans="1:6" hidden="1" x14ac:dyDescent="0.2">
      <c r="A143" s="26"/>
      <c r="B143" s="17"/>
      <c r="C143" s="17"/>
      <c r="D143" s="17"/>
      <c r="E143" s="17"/>
      <c r="F143" s="17"/>
    </row>
    <row r="144" spans="1:6" hidden="1" x14ac:dyDescent="0.2">
      <c r="A144" s="26"/>
      <c r="B144" s="17"/>
      <c r="C144" s="17"/>
      <c r="D144" s="17"/>
      <c r="E144" s="17"/>
      <c r="F144" s="17"/>
    </row>
    <row r="145" spans="1:6" hidden="1" x14ac:dyDescent="0.2">
      <c r="A145" s="26"/>
      <c r="B145" s="17"/>
      <c r="C145" s="17"/>
      <c r="D145" s="17"/>
      <c r="E145" s="17"/>
      <c r="F145" s="17"/>
    </row>
    <row r="146" spans="1:6" x14ac:dyDescent="0.2"/>
    <row r="147" spans="1:6" x14ac:dyDescent="0.2"/>
    <row r="148" spans="1:6" x14ac:dyDescent="0.2"/>
    <row r="149" spans="1:6" x14ac:dyDescent="0.2"/>
    <row r="150" spans="1:6" x14ac:dyDescent="0.2"/>
    <row r="151" spans="1:6" x14ac:dyDescent="0.2"/>
    <row r="152" spans="1:6" x14ac:dyDescent="0.2"/>
    <row r="153" spans="1:6" x14ac:dyDescent="0.2"/>
    <row r="154" spans="1:6" x14ac:dyDescent="0.2"/>
    <row r="155" spans="1:6" x14ac:dyDescent="0.2"/>
    <row r="156" spans="1:6" x14ac:dyDescent="0.2"/>
    <row r="157" spans="1:6" x14ac:dyDescent="0.2"/>
    <row r="158" spans="1:6" x14ac:dyDescent="0.2"/>
    <row r="159" spans="1:6" x14ac:dyDescent="0.2"/>
    <row r="160" spans="1: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sheetData>
  <sheetProtection formatCells="0" formatRows="0" insertColumns="0" insertRows="0" deleteRows="0"/>
  <mergeCells count="15">
    <mergeCell ref="B7:E7"/>
    <mergeCell ref="B5:E5"/>
    <mergeCell ref="D120:E120"/>
    <mergeCell ref="A1:E1"/>
    <mergeCell ref="A52:E52"/>
    <mergeCell ref="A97:E97"/>
    <mergeCell ref="B2:E2"/>
    <mergeCell ref="B3:E3"/>
    <mergeCell ref="B4:E4"/>
    <mergeCell ref="A8:E8"/>
    <mergeCell ref="A9:E9"/>
    <mergeCell ref="B6:E6"/>
    <mergeCell ref="D50:E50"/>
    <mergeCell ref="D95:E9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4 A93:A94 A12 A49 A119 A9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8 A5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5:A92 A13:A48 A116:A118 A100:A115"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B54:B94 B12:B49 B116:B119 B99:B115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9" t="s">
        <v>61</v>
      </c>
      <c r="B1" s="129"/>
      <c r="C1" s="129"/>
      <c r="D1" s="129"/>
      <c r="E1" s="129"/>
    </row>
    <row r="2" spans="1:6" ht="21" customHeight="1" x14ac:dyDescent="0.2">
      <c r="A2" s="3" t="s">
        <v>62</v>
      </c>
      <c r="B2" s="127" t="str">
        <f>'Summary and sign-off'!B2:F2</f>
        <v>Ministry of Foreign Affairs and Trade</v>
      </c>
      <c r="C2" s="127"/>
      <c r="D2" s="127"/>
      <c r="E2" s="127"/>
    </row>
    <row r="3" spans="1:6" ht="31.5" x14ac:dyDescent="0.2">
      <c r="A3" s="3" t="s">
        <v>63</v>
      </c>
      <c r="B3" s="127" t="str">
        <f>'Summary and sign-off'!B3:F3</f>
        <v>Chris Seed</v>
      </c>
      <c r="C3" s="127"/>
      <c r="D3" s="127"/>
      <c r="E3" s="127"/>
    </row>
    <row r="4" spans="1:6" ht="21" customHeight="1" x14ac:dyDescent="0.2">
      <c r="A4" s="3" t="s">
        <v>64</v>
      </c>
      <c r="B4" s="127">
        <f>'Summary and sign-off'!B4:F4</f>
        <v>45108</v>
      </c>
      <c r="C4" s="127"/>
      <c r="D4" s="127"/>
      <c r="E4" s="127"/>
    </row>
    <row r="5" spans="1:6" ht="21" customHeight="1" x14ac:dyDescent="0.2">
      <c r="A5" s="3" t="s">
        <v>65</v>
      </c>
      <c r="B5" s="127">
        <f>'Summary and sign-off'!B5:F5</f>
        <v>45322</v>
      </c>
      <c r="C5" s="127"/>
      <c r="D5" s="127"/>
      <c r="E5" s="127"/>
    </row>
    <row r="6" spans="1:6" ht="21" customHeight="1" x14ac:dyDescent="0.2">
      <c r="A6" s="3" t="s">
        <v>66</v>
      </c>
      <c r="B6" s="122" t="s">
        <v>33</v>
      </c>
      <c r="C6" s="122"/>
      <c r="D6" s="122"/>
      <c r="E6" s="122"/>
    </row>
    <row r="7" spans="1:6" ht="21" customHeight="1" x14ac:dyDescent="0.2">
      <c r="A7" s="3" t="s">
        <v>7</v>
      </c>
      <c r="B7" s="122" t="s">
        <v>35</v>
      </c>
      <c r="C7" s="122"/>
      <c r="D7" s="122"/>
      <c r="E7" s="122"/>
    </row>
    <row r="8" spans="1:6" ht="35.25" customHeight="1" x14ac:dyDescent="0.25">
      <c r="A8" s="138" t="s">
        <v>90</v>
      </c>
      <c r="B8" s="138"/>
      <c r="C8" s="139"/>
      <c r="D8" s="139"/>
      <c r="E8" s="139"/>
      <c r="F8" s="27"/>
    </row>
    <row r="9" spans="1:6" ht="35.25" customHeight="1" x14ac:dyDescent="0.25">
      <c r="A9" s="136" t="s">
        <v>91</v>
      </c>
      <c r="B9" s="137"/>
      <c r="C9" s="137"/>
      <c r="D9" s="137"/>
      <c r="E9" s="137"/>
      <c r="F9" s="27"/>
    </row>
    <row r="10" spans="1:6" ht="27" customHeight="1" x14ac:dyDescent="0.2">
      <c r="A10" s="24" t="s">
        <v>92</v>
      </c>
      <c r="B10" s="24" t="s">
        <v>14</v>
      </c>
      <c r="C10" s="24" t="s">
        <v>93</v>
      </c>
      <c r="D10" s="24" t="s">
        <v>94</v>
      </c>
      <c r="E10" s="24" t="s">
        <v>74</v>
      </c>
      <c r="F10" s="20"/>
    </row>
    <row r="11" spans="1:6" s="2" customFormat="1" x14ac:dyDescent="0.2">
      <c r="A11" s="113">
        <v>45119</v>
      </c>
      <c r="B11" s="114">
        <v>381.74</v>
      </c>
      <c r="C11" s="105" t="s">
        <v>145</v>
      </c>
      <c r="D11" s="105" t="s">
        <v>144</v>
      </c>
      <c r="E11" s="106" t="s">
        <v>134</v>
      </c>
    </row>
    <row r="12" spans="1:6" s="2" customFormat="1" x14ac:dyDescent="0.2">
      <c r="A12" s="113">
        <v>45245</v>
      </c>
      <c r="B12" s="114">
        <v>381.3</v>
      </c>
      <c r="C12" s="105" t="s">
        <v>217</v>
      </c>
      <c r="D12" s="105" t="s">
        <v>218</v>
      </c>
      <c r="E12" s="106" t="s">
        <v>134</v>
      </c>
    </row>
    <row r="13" spans="1:6" s="2" customFormat="1" ht="25.5" x14ac:dyDescent="0.2">
      <c r="A13" s="113">
        <v>45265</v>
      </c>
      <c r="B13" s="114">
        <v>206.54</v>
      </c>
      <c r="C13" s="105" t="s">
        <v>220</v>
      </c>
      <c r="D13" s="105" t="s">
        <v>213</v>
      </c>
      <c r="E13" s="106" t="s">
        <v>214</v>
      </c>
    </row>
    <row r="14" spans="1:6" s="2" customFormat="1" x14ac:dyDescent="0.2">
      <c r="A14" s="113">
        <v>45278</v>
      </c>
      <c r="B14" s="114">
        <v>80.47</v>
      </c>
      <c r="C14" s="105" t="s">
        <v>215</v>
      </c>
      <c r="D14" s="105" t="s">
        <v>216</v>
      </c>
      <c r="E14" s="106" t="s">
        <v>134</v>
      </c>
    </row>
    <row r="15" spans="1:6" s="2" customFormat="1" ht="11.25" hidden="1" customHeight="1" x14ac:dyDescent="0.2">
      <c r="A15" s="82"/>
      <c r="B15" s="79"/>
      <c r="C15" s="83"/>
      <c r="D15" s="83"/>
      <c r="E15" s="84"/>
    </row>
    <row r="16" spans="1:6" ht="34.5" customHeight="1" x14ac:dyDescent="0.2">
      <c r="A16" s="39" t="s">
        <v>95</v>
      </c>
      <c r="B16" s="48">
        <f>SUM(B11:B15)</f>
        <v>1050.05</v>
      </c>
      <c r="C16" s="54" t="str">
        <f>IF(SUBTOTAL(3,B11:B15)=SUBTOTAL(103,B11:B15),'Summary and sign-off'!$A$48,'Summary and sign-off'!$A$49)</f>
        <v>Check - there are no hidden rows with data</v>
      </c>
      <c r="D16" s="128" t="str">
        <f>IF('Summary and sign-off'!F58='Summary and sign-off'!F54,'Summary and sign-off'!A51,'Summary and sign-off'!A50)</f>
        <v>Check - each entry provides sufficient information</v>
      </c>
      <c r="E16" s="128"/>
      <c r="F16" s="2"/>
    </row>
    <row r="17" spans="1:6" x14ac:dyDescent="0.2">
      <c r="A17" s="18"/>
      <c r="B17" s="17"/>
      <c r="C17" s="17"/>
      <c r="D17" s="17"/>
      <c r="E17" s="17"/>
    </row>
    <row r="18" spans="1:6" x14ac:dyDescent="0.2">
      <c r="A18" s="18" t="s">
        <v>25</v>
      </c>
      <c r="B18" s="19"/>
      <c r="C18" s="17"/>
      <c r="D18" s="17"/>
      <c r="E18" s="17"/>
    </row>
    <row r="19" spans="1:6" ht="12.75" customHeight="1" x14ac:dyDescent="0.2">
      <c r="A19" s="20" t="s">
        <v>96</v>
      </c>
      <c r="B19" s="20"/>
      <c r="C19" s="20"/>
      <c r="D19" s="20"/>
      <c r="E19" s="20"/>
    </row>
    <row r="20" spans="1:6" x14ac:dyDescent="0.2">
      <c r="A20" s="20" t="s">
        <v>97</v>
      </c>
      <c r="B20" s="20"/>
      <c r="C20" s="28"/>
      <c r="D20" s="28"/>
      <c r="E20" s="28"/>
    </row>
    <row r="21" spans="1:6" x14ac:dyDescent="0.2">
      <c r="A21" s="20" t="s">
        <v>31</v>
      </c>
      <c r="B21" s="19"/>
      <c r="C21" s="17"/>
      <c r="D21" s="17"/>
      <c r="E21" s="17"/>
      <c r="F21" s="17"/>
    </row>
    <row r="22" spans="1:6" x14ac:dyDescent="0.2">
      <c r="A22" s="20" t="s">
        <v>98</v>
      </c>
      <c r="B22" s="20"/>
      <c r="C22" s="28"/>
      <c r="D22" s="28"/>
      <c r="E22" s="28"/>
    </row>
    <row r="23" spans="1:6" ht="12.75" customHeight="1" x14ac:dyDescent="0.2">
      <c r="A23" s="20" t="s">
        <v>99</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9" t="s">
        <v>61</v>
      </c>
      <c r="B1" s="129"/>
      <c r="C1" s="129"/>
      <c r="D1" s="129"/>
      <c r="E1" s="129"/>
    </row>
    <row r="2" spans="1:6" ht="21" customHeight="1" x14ac:dyDescent="0.2">
      <c r="A2" s="3" t="s">
        <v>62</v>
      </c>
      <c r="B2" s="127" t="str">
        <f>'Summary and sign-off'!B2:F2</f>
        <v>Ministry of Foreign Affairs and Trade</v>
      </c>
      <c r="C2" s="127"/>
      <c r="D2" s="127"/>
      <c r="E2" s="127"/>
    </row>
    <row r="3" spans="1:6" ht="31.5" x14ac:dyDescent="0.2">
      <c r="A3" s="3" t="s">
        <v>100</v>
      </c>
      <c r="B3" s="127" t="str">
        <f>'Summary and sign-off'!B3:F3</f>
        <v>Chris Seed</v>
      </c>
      <c r="C3" s="127"/>
      <c r="D3" s="127"/>
      <c r="E3" s="127"/>
    </row>
    <row r="4" spans="1:6" ht="21" customHeight="1" x14ac:dyDescent="0.2">
      <c r="A4" s="3" t="s">
        <v>64</v>
      </c>
      <c r="B4" s="127">
        <f>'Summary and sign-off'!B4:F4</f>
        <v>45108</v>
      </c>
      <c r="C4" s="127"/>
      <c r="D4" s="127"/>
      <c r="E4" s="127"/>
    </row>
    <row r="5" spans="1:6" ht="21" customHeight="1" x14ac:dyDescent="0.2">
      <c r="A5" s="3" t="s">
        <v>65</v>
      </c>
      <c r="B5" s="127">
        <f>'Summary and sign-off'!B5:F5</f>
        <v>45322</v>
      </c>
      <c r="C5" s="127"/>
      <c r="D5" s="127"/>
      <c r="E5" s="127"/>
    </row>
    <row r="6" spans="1:6" ht="21" customHeight="1" x14ac:dyDescent="0.2">
      <c r="A6" s="3" t="s">
        <v>66</v>
      </c>
      <c r="B6" s="122" t="s">
        <v>33</v>
      </c>
      <c r="C6" s="122"/>
      <c r="D6" s="122"/>
      <c r="E6" s="122"/>
      <c r="F6" s="23"/>
    </row>
    <row r="7" spans="1:6" ht="21" customHeight="1" x14ac:dyDescent="0.2">
      <c r="A7" s="3" t="s">
        <v>7</v>
      </c>
      <c r="B7" s="122" t="s">
        <v>35</v>
      </c>
      <c r="C7" s="122"/>
      <c r="D7" s="122"/>
      <c r="E7" s="122"/>
      <c r="F7" s="23"/>
    </row>
    <row r="8" spans="1:6" ht="35.25" customHeight="1" x14ac:dyDescent="0.2">
      <c r="A8" s="132" t="s">
        <v>101</v>
      </c>
      <c r="B8" s="132"/>
      <c r="C8" s="139"/>
      <c r="D8" s="139"/>
      <c r="E8" s="139"/>
    </row>
    <row r="9" spans="1:6" ht="35.25" customHeight="1" x14ac:dyDescent="0.2">
      <c r="A9" s="140" t="s">
        <v>102</v>
      </c>
      <c r="B9" s="141"/>
      <c r="C9" s="141"/>
      <c r="D9" s="141"/>
      <c r="E9" s="141"/>
    </row>
    <row r="10" spans="1:6" ht="27" customHeight="1" x14ac:dyDescent="0.2">
      <c r="A10" s="24" t="s">
        <v>70</v>
      </c>
      <c r="B10" s="24" t="s">
        <v>14</v>
      </c>
      <c r="C10" s="24" t="s">
        <v>103</v>
      </c>
      <c r="D10" s="24" t="s">
        <v>104</v>
      </c>
      <c r="E10" s="24" t="s">
        <v>74</v>
      </c>
      <c r="F10" s="20"/>
    </row>
    <row r="11" spans="1:6" s="2" customFormat="1" hidden="1" x14ac:dyDescent="0.2">
      <c r="A11" s="82"/>
      <c r="B11" s="79"/>
      <c r="C11" s="83"/>
      <c r="D11" s="83"/>
      <c r="E11" s="84"/>
    </row>
    <row r="12" spans="1:6" s="2" customFormat="1" x14ac:dyDescent="0.2">
      <c r="A12" s="100">
        <v>45126</v>
      </c>
      <c r="B12" s="114">
        <v>172.11</v>
      </c>
      <c r="C12" s="105" t="s">
        <v>132</v>
      </c>
      <c r="D12" s="105" t="s">
        <v>133</v>
      </c>
      <c r="E12" s="106" t="s">
        <v>134</v>
      </c>
    </row>
    <row r="13" spans="1:6" s="2" customFormat="1" x14ac:dyDescent="0.2">
      <c r="A13" s="104"/>
      <c r="B13" s="101"/>
      <c r="C13" s="105"/>
      <c r="D13" s="105"/>
      <c r="E13" s="106"/>
    </row>
    <row r="14" spans="1:6" s="2" customFormat="1" hidden="1" x14ac:dyDescent="0.2">
      <c r="A14" s="82"/>
      <c r="B14" s="79"/>
      <c r="C14" s="83"/>
      <c r="D14" s="83"/>
      <c r="E14" s="84"/>
    </row>
    <row r="15" spans="1:6" ht="34.5" customHeight="1" x14ac:dyDescent="0.2">
      <c r="A15" s="39" t="s">
        <v>105</v>
      </c>
      <c r="B15" s="48">
        <f>SUM(B11:B14)</f>
        <v>172.11</v>
      </c>
      <c r="C15" s="54" t="str">
        <f>IF(SUBTOTAL(3,B11:B14)=SUBTOTAL(103,B11:B14),'Summary and sign-off'!$A$48,'Summary and sign-off'!$A$49)</f>
        <v>Check - there are no hidden rows with data</v>
      </c>
      <c r="D15" s="128" t="str">
        <f>IF('Summary and sign-off'!F59='Summary and sign-off'!F54,'Summary and sign-off'!A51,'Summary and sign-off'!A50)</f>
        <v>Check - each entry provides sufficient information</v>
      </c>
      <c r="E15" s="128"/>
    </row>
    <row r="16" spans="1:6" ht="14.1" customHeight="1" x14ac:dyDescent="0.2">
      <c r="B16" s="17"/>
      <c r="C16" s="17"/>
      <c r="D16" s="17"/>
      <c r="E16" s="17"/>
    </row>
    <row r="17" spans="1:6" x14ac:dyDescent="0.2">
      <c r="A17" s="18" t="s">
        <v>106</v>
      </c>
      <c r="B17" s="17"/>
      <c r="C17" s="17"/>
      <c r="D17" s="17"/>
      <c r="E17" s="17"/>
    </row>
    <row r="18" spans="1:6" ht="12.6" customHeight="1" x14ac:dyDescent="0.2">
      <c r="A18" s="20" t="s">
        <v>84</v>
      </c>
      <c r="B18" s="17"/>
      <c r="C18" s="17"/>
      <c r="D18" s="17"/>
      <c r="E18" s="17"/>
    </row>
    <row r="19" spans="1:6" x14ac:dyDescent="0.2">
      <c r="A19" s="20" t="s">
        <v>31</v>
      </c>
      <c r="B19" s="19"/>
      <c r="C19" s="17"/>
      <c r="D19" s="17"/>
      <c r="E19" s="17"/>
      <c r="F19" s="17"/>
    </row>
    <row r="20" spans="1:6" x14ac:dyDescent="0.2">
      <c r="A20" s="20" t="s">
        <v>98</v>
      </c>
      <c r="C20" s="17"/>
      <c r="D20" s="17"/>
      <c r="E20" s="17"/>
      <c r="F20" s="17"/>
    </row>
    <row r="21" spans="1:6" ht="12.75" customHeight="1" x14ac:dyDescent="0.2">
      <c r="A21" s="20" t="s">
        <v>99</v>
      </c>
      <c r="B21" s="25"/>
      <c r="C21" s="22"/>
      <c r="D21" s="22"/>
      <c r="E21" s="22"/>
      <c r="F21" s="22"/>
    </row>
    <row r="22" spans="1:6" x14ac:dyDescent="0.2">
      <c r="B22" s="26"/>
      <c r="C22" s="17"/>
      <c r="D22" s="17"/>
      <c r="E22" s="17"/>
    </row>
    <row r="23" spans="1:6" hidden="1" x14ac:dyDescent="0.2">
      <c r="A23" s="17"/>
      <c r="B23" s="17"/>
      <c r="C23" s="17"/>
      <c r="D23" s="17"/>
    </row>
    <row r="24" spans="1:6" ht="12.75" hidden="1" customHeight="1" x14ac:dyDescent="0.2"/>
    <row r="25" spans="1:6" hidden="1" x14ac:dyDescent="0.2">
      <c r="A25" s="17"/>
      <c r="B25" s="17"/>
      <c r="C25" s="17"/>
      <c r="D25" s="17"/>
      <c r="E25" s="17"/>
    </row>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x14ac:dyDescent="0.2"/>
    <row r="31" spans="1:6" x14ac:dyDescent="0.2"/>
    <row r="32" spans="1:6" x14ac:dyDescent="0.2"/>
    <row r="33" x14ac:dyDescent="0.2"/>
    <row r="34" x14ac:dyDescent="0.2"/>
    <row r="35" x14ac:dyDescent="0.2"/>
    <row r="36" x14ac:dyDescent="0.2"/>
    <row r="37" x14ac:dyDescent="0.2"/>
    <row r="38" x14ac:dyDescent="0.2"/>
    <row r="39" x14ac:dyDescent="0.2"/>
  </sheetData>
  <sheetProtection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1"/>
  <sheetViews>
    <sheetView zoomScaleNormal="100" workbookViewId="0">
      <selection sqref="A1:F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29" t="s">
        <v>107</v>
      </c>
      <c r="B1" s="129"/>
      <c r="C1" s="129"/>
      <c r="D1" s="129"/>
      <c r="E1" s="129"/>
      <c r="F1" s="129"/>
    </row>
    <row r="2" spans="1:6" ht="21" customHeight="1" x14ac:dyDescent="0.2">
      <c r="A2" s="3" t="s">
        <v>62</v>
      </c>
      <c r="B2" s="127" t="str">
        <f>'Summary and sign-off'!B2:F2</f>
        <v>Ministry of Foreign Affairs and Trade</v>
      </c>
      <c r="C2" s="127"/>
      <c r="D2" s="127"/>
      <c r="E2" s="127"/>
      <c r="F2" s="127"/>
    </row>
    <row r="3" spans="1:6" ht="31.5" x14ac:dyDescent="0.2">
      <c r="A3" s="3" t="s">
        <v>63</v>
      </c>
      <c r="B3" s="127" t="str">
        <f>'Summary and sign-off'!B3:F3</f>
        <v>Chris Seed</v>
      </c>
      <c r="C3" s="127"/>
      <c r="D3" s="127"/>
      <c r="E3" s="127"/>
      <c r="F3" s="127"/>
    </row>
    <row r="4" spans="1:6" ht="21" customHeight="1" x14ac:dyDescent="0.2">
      <c r="A4" s="3" t="s">
        <v>64</v>
      </c>
      <c r="B4" s="127">
        <f>'Summary and sign-off'!B4:F4</f>
        <v>45108</v>
      </c>
      <c r="C4" s="127"/>
      <c r="D4" s="127"/>
      <c r="E4" s="127"/>
      <c r="F4" s="127"/>
    </row>
    <row r="5" spans="1:6" ht="21" customHeight="1" x14ac:dyDescent="0.2">
      <c r="A5" s="3" t="s">
        <v>65</v>
      </c>
      <c r="B5" s="127">
        <f>'Summary and sign-off'!B5:F5</f>
        <v>45322</v>
      </c>
      <c r="C5" s="127"/>
      <c r="D5" s="127"/>
      <c r="E5" s="127"/>
      <c r="F5" s="127"/>
    </row>
    <row r="6" spans="1:6" ht="21" customHeight="1" x14ac:dyDescent="0.2">
      <c r="A6" s="3" t="s">
        <v>108</v>
      </c>
      <c r="B6" s="122" t="s">
        <v>33</v>
      </c>
      <c r="C6" s="122"/>
      <c r="D6" s="122"/>
      <c r="E6" s="122"/>
      <c r="F6" s="122"/>
    </row>
    <row r="7" spans="1:6" ht="21" customHeight="1" x14ac:dyDescent="0.2">
      <c r="A7" s="3" t="s">
        <v>7</v>
      </c>
      <c r="B7" s="122" t="s">
        <v>35</v>
      </c>
      <c r="C7" s="122"/>
      <c r="D7" s="122"/>
      <c r="E7" s="122"/>
      <c r="F7" s="122"/>
    </row>
    <row r="8" spans="1:6" ht="36" customHeight="1" x14ac:dyDescent="0.2">
      <c r="A8" s="132" t="s">
        <v>109</v>
      </c>
      <c r="B8" s="132"/>
      <c r="C8" s="132"/>
      <c r="D8" s="132"/>
      <c r="E8" s="132"/>
      <c r="F8" s="132"/>
    </row>
    <row r="9" spans="1:6" ht="36" customHeight="1" x14ac:dyDescent="0.2">
      <c r="A9" s="140" t="s">
        <v>110</v>
      </c>
      <c r="B9" s="141"/>
      <c r="C9" s="141"/>
      <c r="D9" s="141"/>
      <c r="E9" s="141"/>
      <c r="F9" s="141"/>
    </row>
    <row r="10" spans="1:6" ht="39" customHeight="1" x14ac:dyDescent="0.2">
      <c r="A10" s="24" t="s">
        <v>70</v>
      </c>
      <c r="B10" s="95" t="s">
        <v>111</v>
      </c>
      <c r="C10" s="95" t="s">
        <v>112</v>
      </c>
      <c r="D10" s="95" t="s">
        <v>113</v>
      </c>
      <c r="E10" s="95" t="s">
        <v>114</v>
      </c>
      <c r="F10" s="95" t="s">
        <v>115</v>
      </c>
    </row>
    <row r="11" spans="1:6" s="2" customFormat="1" ht="25.5" x14ac:dyDescent="0.2">
      <c r="A11" s="113">
        <v>45125</v>
      </c>
      <c r="B11" s="107" t="s">
        <v>147</v>
      </c>
      <c r="C11" s="108" t="s">
        <v>49</v>
      </c>
      <c r="D11" s="107" t="s">
        <v>139</v>
      </c>
      <c r="E11" s="109" t="s">
        <v>43</v>
      </c>
      <c r="F11" s="110"/>
    </row>
    <row r="12" spans="1:6" s="2" customFormat="1" ht="25.5" x14ac:dyDescent="0.2">
      <c r="A12" s="113">
        <v>45133</v>
      </c>
      <c r="B12" s="105" t="s">
        <v>135</v>
      </c>
      <c r="C12" s="108" t="s">
        <v>48</v>
      </c>
      <c r="D12" s="105" t="s">
        <v>136</v>
      </c>
      <c r="E12" s="109" t="s">
        <v>47</v>
      </c>
      <c r="F12" s="110"/>
    </row>
    <row r="13" spans="1:6" s="2" customFormat="1" ht="25.5" x14ac:dyDescent="0.2">
      <c r="A13" s="113">
        <v>45134</v>
      </c>
      <c r="B13" s="107" t="s">
        <v>138</v>
      </c>
      <c r="C13" s="108" t="s">
        <v>48</v>
      </c>
      <c r="D13" s="107" t="s">
        <v>137</v>
      </c>
      <c r="E13" s="109" t="s">
        <v>44</v>
      </c>
      <c r="F13" s="110"/>
    </row>
    <row r="14" spans="1:6" s="2" customFormat="1" x14ac:dyDescent="0.2">
      <c r="A14" s="113">
        <v>45143</v>
      </c>
      <c r="B14" s="107" t="s">
        <v>142</v>
      </c>
      <c r="C14" s="108" t="s">
        <v>49</v>
      </c>
      <c r="D14" s="107" t="s">
        <v>143</v>
      </c>
      <c r="E14" s="109" t="s">
        <v>44</v>
      </c>
      <c r="F14" s="110"/>
    </row>
    <row r="15" spans="1:6" s="2" customFormat="1" x14ac:dyDescent="0.2">
      <c r="A15" s="113">
        <v>45153</v>
      </c>
      <c r="B15" s="107" t="s">
        <v>259</v>
      </c>
      <c r="C15" s="108" t="s">
        <v>48</v>
      </c>
      <c r="D15" s="107" t="s">
        <v>146</v>
      </c>
      <c r="E15" s="109" t="s">
        <v>47</v>
      </c>
      <c r="F15" s="110"/>
    </row>
    <row r="16" spans="1:6" s="2" customFormat="1" x14ac:dyDescent="0.2">
      <c r="A16" s="113">
        <v>45155</v>
      </c>
      <c r="B16" s="107" t="s">
        <v>168</v>
      </c>
      <c r="C16" s="108" t="s">
        <v>48</v>
      </c>
      <c r="D16" s="107" t="s">
        <v>146</v>
      </c>
      <c r="E16" s="109" t="s">
        <v>47</v>
      </c>
      <c r="F16" s="110" t="s">
        <v>169</v>
      </c>
    </row>
    <row r="17" spans="1:6" s="2" customFormat="1" ht="25.5" x14ac:dyDescent="0.2">
      <c r="A17" s="113" t="s">
        <v>198</v>
      </c>
      <c r="B17" s="107" t="s">
        <v>197</v>
      </c>
      <c r="C17" s="108" t="s">
        <v>48</v>
      </c>
      <c r="D17" s="107" t="s">
        <v>219</v>
      </c>
      <c r="E17" s="109" t="s">
        <v>47</v>
      </c>
      <c r="F17" s="110"/>
    </row>
    <row r="18" spans="1:6" s="2" customFormat="1" ht="25.5" x14ac:dyDescent="0.2">
      <c r="A18" s="113">
        <v>45167</v>
      </c>
      <c r="B18" s="107" t="s">
        <v>254</v>
      </c>
      <c r="C18" s="108" t="s">
        <v>49</v>
      </c>
      <c r="D18" s="107" t="s">
        <v>255</v>
      </c>
      <c r="E18" s="109" t="s">
        <v>44</v>
      </c>
      <c r="F18" s="110"/>
    </row>
    <row r="19" spans="1:6" s="2" customFormat="1" ht="25.5" x14ac:dyDescent="0.2">
      <c r="A19" s="113" t="s">
        <v>199</v>
      </c>
      <c r="B19" s="107" t="s">
        <v>197</v>
      </c>
      <c r="C19" s="108" t="s">
        <v>48</v>
      </c>
      <c r="D19" s="107" t="s">
        <v>200</v>
      </c>
      <c r="E19" s="109" t="s">
        <v>47</v>
      </c>
      <c r="F19" s="110"/>
    </row>
    <row r="20" spans="1:6" s="2" customFormat="1" ht="25.5" x14ac:dyDescent="0.2">
      <c r="A20" s="113" t="s">
        <v>201</v>
      </c>
      <c r="B20" s="107" t="s">
        <v>197</v>
      </c>
      <c r="C20" s="108" t="s">
        <v>48</v>
      </c>
      <c r="D20" s="107" t="s">
        <v>202</v>
      </c>
      <c r="E20" s="109" t="s">
        <v>47</v>
      </c>
      <c r="F20" s="110"/>
    </row>
    <row r="21" spans="1:6" s="2" customFormat="1" x14ac:dyDescent="0.2">
      <c r="A21" s="113">
        <v>45176</v>
      </c>
      <c r="B21" s="107" t="s">
        <v>140</v>
      </c>
      <c r="C21" s="108" t="s">
        <v>49</v>
      </c>
      <c r="D21" s="107" t="s">
        <v>141</v>
      </c>
      <c r="E21" s="109" t="s">
        <v>44</v>
      </c>
      <c r="F21" s="110"/>
    </row>
    <row r="22" spans="1:6" s="2" customFormat="1" x14ac:dyDescent="0.2">
      <c r="A22" s="113">
        <v>45190</v>
      </c>
      <c r="B22" s="107" t="s">
        <v>260</v>
      </c>
      <c r="C22" s="108" t="s">
        <v>48</v>
      </c>
      <c r="D22" s="107" t="s">
        <v>146</v>
      </c>
      <c r="E22" s="109" t="s">
        <v>44</v>
      </c>
      <c r="F22" s="110"/>
    </row>
    <row r="23" spans="1:6" s="2" customFormat="1" x14ac:dyDescent="0.2">
      <c r="A23" s="113">
        <v>45191</v>
      </c>
      <c r="B23" s="107" t="s">
        <v>167</v>
      </c>
      <c r="C23" s="108" t="s">
        <v>49</v>
      </c>
      <c r="D23" s="107" t="s">
        <v>166</v>
      </c>
      <c r="E23" s="109" t="s">
        <v>44</v>
      </c>
      <c r="F23" s="110"/>
    </row>
    <row r="24" spans="1:6" s="2" customFormat="1" ht="25.5" x14ac:dyDescent="0.2">
      <c r="A24" s="113" t="s">
        <v>203</v>
      </c>
      <c r="B24" s="107" t="s">
        <v>197</v>
      </c>
      <c r="C24" s="108" t="s">
        <v>48</v>
      </c>
      <c r="D24" s="107" t="s">
        <v>204</v>
      </c>
      <c r="E24" s="109" t="s">
        <v>47</v>
      </c>
      <c r="F24" s="110"/>
    </row>
    <row r="25" spans="1:6" s="2" customFormat="1" ht="25.5" x14ac:dyDescent="0.2">
      <c r="A25" s="113" t="s">
        <v>205</v>
      </c>
      <c r="B25" s="107" t="s">
        <v>197</v>
      </c>
      <c r="C25" s="108" t="s">
        <v>48</v>
      </c>
      <c r="D25" s="107" t="s">
        <v>206</v>
      </c>
      <c r="E25" s="109" t="s">
        <v>47</v>
      </c>
      <c r="F25" s="110"/>
    </row>
    <row r="26" spans="1:6" s="2" customFormat="1" x14ac:dyDescent="0.2">
      <c r="A26" s="113">
        <v>45231</v>
      </c>
      <c r="B26" s="107" t="s">
        <v>259</v>
      </c>
      <c r="C26" s="108" t="s">
        <v>49</v>
      </c>
      <c r="D26" s="107" t="s">
        <v>146</v>
      </c>
      <c r="E26" s="109" t="s">
        <v>47</v>
      </c>
      <c r="F26" s="110"/>
    </row>
    <row r="27" spans="1:6" s="2" customFormat="1" x14ac:dyDescent="0.2">
      <c r="A27" s="113">
        <v>45247</v>
      </c>
      <c r="B27" s="107" t="s">
        <v>261</v>
      </c>
      <c r="C27" s="108" t="s">
        <v>48</v>
      </c>
      <c r="D27" s="107" t="s">
        <v>146</v>
      </c>
      <c r="E27" s="109" t="s">
        <v>47</v>
      </c>
      <c r="F27" s="110"/>
    </row>
    <row r="28" spans="1:6" s="2" customFormat="1" x14ac:dyDescent="0.2">
      <c r="A28" s="113">
        <v>45247</v>
      </c>
      <c r="B28" s="107" t="s">
        <v>258</v>
      </c>
      <c r="C28" s="108" t="s">
        <v>49</v>
      </c>
      <c r="D28" s="107" t="s">
        <v>146</v>
      </c>
      <c r="E28" s="109" t="s">
        <v>44</v>
      </c>
      <c r="F28" s="110"/>
    </row>
    <row r="29" spans="1:6" s="2" customFormat="1" x14ac:dyDescent="0.2">
      <c r="A29" s="113">
        <v>45258</v>
      </c>
      <c r="B29" s="107" t="s">
        <v>261</v>
      </c>
      <c r="C29" s="108" t="s">
        <v>48</v>
      </c>
      <c r="D29" s="107" t="s">
        <v>146</v>
      </c>
      <c r="E29" s="109" t="s">
        <v>47</v>
      </c>
      <c r="F29" s="110"/>
    </row>
    <row r="30" spans="1:6" s="2" customFormat="1" ht="25.5" x14ac:dyDescent="0.2">
      <c r="A30" s="113" t="s">
        <v>207</v>
      </c>
      <c r="B30" s="107" t="s">
        <v>197</v>
      </c>
      <c r="C30" s="108" t="s">
        <v>48</v>
      </c>
      <c r="D30" s="107" t="s">
        <v>202</v>
      </c>
      <c r="E30" s="109" t="s">
        <v>47</v>
      </c>
      <c r="F30" s="110"/>
    </row>
    <row r="31" spans="1:6" s="2" customFormat="1" x14ac:dyDescent="0.2">
      <c r="A31" s="113">
        <v>45268</v>
      </c>
      <c r="B31" s="107" t="s">
        <v>208</v>
      </c>
      <c r="C31" s="108" t="s">
        <v>48</v>
      </c>
      <c r="D31" s="107" t="s">
        <v>146</v>
      </c>
      <c r="E31" s="109" t="s">
        <v>44</v>
      </c>
      <c r="F31" s="110" t="s">
        <v>169</v>
      </c>
    </row>
    <row r="32" spans="1:6" s="2" customFormat="1" x14ac:dyDescent="0.2">
      <c r="A32" s="113">
        <v>45268</v>
      </c>
      <c r="B32" s="107" t="s">
        <v>209</v>
      </c>
      <c r="C32" s="108" t="s">
        <v>48</v>
      </c>
      <c r="D32" s="107" t="s">
        <v>146</v>
      </c>
      <c r="E32" s="109" t="s">
        <v>43</v>
      </c>
      <c r="F32" s="110" t="s">
        <v>169</v>
      </c>
    </row>
    <row r="33" spans="1:7" s="2" customFormat="1" ht="25.5" x14ac:dyDescent="0.2">
      <c r="A33" s="113">
        <v>45274</v>
      </c>
      <c r="B33" s="107" t="s">
        <v>210</v>
      </c>
      <c r="C33" s="108" t="s">
        <v>49</v>
      </c>
      <c r="D33" s="107" t="s">
        <v>256</v>
      </c>
      <c r="E33" s="109" t="s">
        <v>43</v>
      </c>
      <c r="F33" s="110"/>
    </row>
    <row r="34" spans="1:7" s="2" customFormat="1" x14ac:dyDescent="0.2">
      <c r="A34" s="113">
        <v>45274</v>
      </c>
      <c r="B34" s="107" t="s">
        <v>257</v>
      </c>
      <c r="C34" s="108" t="s">
        <v>49</v>
      </c>
      <c r="D34" s="107" t="s">
        <v>146</v>
      </c>
      <c r="E34" s="109" t="s">
        <v>47</v>
      </c>
      <c r="F34" s="110"/>
    </row>
    <row r="35" spans="1:7" s="2" customFormat="1" x14ac:dyDescent="0.2">
      <c r="A35" s="113">
        <v>45275</v>
      </c>
      <c r="B35" s="107" t="s">
        <v>211</v>
      </c>
      <c r="C35" s="108" t="s">
        <v>48</v>
      </c>
      <c r="D35" s="107" t="s">
        <v>146</v>
      </c>
      <c r="E35" s="109" t="s">
        <v>43</v>
      </c>
      <c r="F35" s="110" t="s">
        <v>169</v>
      </c>
    </row>
    <row r="36" spans="1:7" s="2" customFormat="1" x14ac:dyDescent="0.2">
      <c r="A36" s="113">
        <v>45275</v>
      </c>
      <c r="B36" s="107" t="s">
        <v>212</v>
      </c>
      <c r="C36" s="108" t="s">
        <v>48</v>
      </c>
      <c r="D36" s="107" t="s">
        <v>146</v>
      </c>
      <c r="E36" s="109" t="s">
        <v>44</v>
      </c>
      <c r="F36" s="110" t="s">
        <v>169</v>
      </c>
    </row>
    <row r="37" spans="1:7" s="2" customFormat="1" ht="27.75" customHeight="1" x14ac:dyDescent="0.2">
      <c r="A37" s="113">
        <v>45280</v>
      </c>
      <c r="B37" s="107" t="s">
        <v>197</v>
      </c>
      <c r="C37" s="108" t="s">
        <v>48</v>
      </c>
      <c r="D37" s="107" t="s">
        <v>202</v>
      </c>
      <c r="E37" s="109" t="s">
        <v>47</v>
      </c>
      <c r="F37" s="110"/>
    </row>
    <row r="38" spans="1:7" s="2" customFormat="1" x14ac:dyDescent="0.2">
      <c r="A38" s="100"/>
      <c r="B38" s="107"/>
      <c r="C38" s="108"/>
      <c r="D38" s="107"/>
      <c r="E38" s="109"/>
      <c r="F38" s="110"/>
    </row>
    <row r="39" spans="1:7" s="2" customFormat="1" hidden="1" x14ac:dyDescent="0.2">
      <c r="A39" s="78"/>
      <c r="B39" s="83"/>
      <c r="C39" s="85"/>
      <c r="D39" s="83"/>
      <c r="E39" s="86"/>
      <c r="F39" s="84"/>
    </row>
    <row r="40" spans="1:7" ht="34.5" customHeight="1" x14ac:dyDescent="0.2">
      <c r="A40" s="96" t="s">
        <v>116</v>
      </c>
      <c r="B40" s="97" t="s">
        <v>117</v>
      </c>
      <c r="C40" s="98">
        <f>C41+C42</f>
        <v>27</v>
      </c>
      <c r="D40" s="99" t="str">
        <f>IF(SUBTOTAL(3,C11:C39)=SUBTOTAL(103,C11:C39),'Summary and sign-off'!$A$48,'Summary and sign-off'!$A$49)</f>
        <v>Check - there are no hidden rows with data</v>
      </c>
      <c r="E40" s="128" t="str">
        <f>IF('Summary and sign-off'!F60='Summary and sign-off'!F54,'Summary and sign-off'!A52,'Summary and sign-off'!A50)</f>
        <v>Check - each entry provides sufficient information</v>
      </c>
      <c r="F40" s="128"/>
      <c r="G40" s="2"/>
    </row>
    <row r="41" spans="1:7" ht="25.5" customHeight="1" x14ac:dyDescent="0.25">
      <c r="A41" s="40"/>
      <c r="B41" s="41" t="s">
        <v>48</v>
      </c>
      <c r="C41" s="42">
        <f>COUNTIF(C11:C39,'Summary and sign-off'!A45)</f>
        <v>18</v>
      </c>
      <c r="D41" s="14"/>
      <c r="E41" s="15"/>
      <c r="F41" s="16"/>
    </row>
    <row r="42" spans="1:7" ht="25.5" customHeight="1" x14ac:dyDescent="0.25">
      <c r="A42" s="40"/>
      <c r="B42" s="41" t="s">
        <v>49</v>
      </c>
      <c r="C42" s="42">
        <f>COUNTIF(C11:C39,'Summary and sign-off'!A46)</f>
        <v>9</v>
      </c>
      <c r="D42" s="14"/>
      <c r="E42" s="15"/>
      <c r="F42" s="16"/>
    </row>
    <row r="43" spans="1:7" x14ac:dyDescent="0.2">
      <c r="A43" s="17"/>
      <c r="B43" s="18"/>
      <c r="C43" s="17"/>
      <c r="D43" s="19"/>
      <c r="E43" s="19"/>
      <c r="F43" s="17"/>
    </row>
    <row r="44" spans="1:7" x14ac:dyDescent="0.2">
      <c r="A44" s="18" t="s">
        <v>106</v>
      </c>
      <c r="B44" s="18"/>
      <c r="C44" s="18"/>
      <c r="D44" s="18"/>
      <c r="E44" s="18"/>
      <c r="F44" s="18"/>
    </row>
    <row r="45" spans="1:7" ht="12.6" customHeight="1" x14ac:dyDescent="0.2">
      <c r="A45" s="20" t="s">
        <v>84</v>
      </c>
      <c r="B45" s="17"/>
      <c r="C45" s="17"/>
      <c r="D45" s="17"/>
      <c r="E45" s="17"/>
    </row>
    <row r="46" spans="1:7" x14ac:dyDescent="0.2">
      <c r="A46" s="20" t="s">
        <v>31</v>
      </c>
      <c r="B46" s="19"/>
      <c r="C46" s="17"/>
      <c r="D46" s="17"/>
      <c r="E46" s="17"/>
      <c r="F46" s="17"/>
    </row>
    <row r="47" spans="1:7" x14ac:dyDescent="0.2">
      <c r="A47" s="20" t="s">
        <v>118</v>
      </c>
      <c r="B47" s="21"/>
      <c r="C47" s="21"/>
      <c r="D47" s="21"/>
      <c r="E47" s="21"/>
      <c r="F47" s="21"/>
    </row>
    <row r="48" spans="1:7" ht="12.75" customHeight="1" x14ac:dyDescent="0.2">
      <c r="A48" s="20" t="s">
        <v>119</v>
      </c>
      <c r="B48" s="17"/>
      <c r="C48" s="17"/>
      <c r="D48" s="17"/>
      <c r="E48" s="17"/>
      <c r="F48" s="17"/>
    </row>
    <row r="49" spans="1:6" ht="12.95" customHeight="1" x14ac:dyDescent="0.2">
      <c r="A49" s="20" t="s">
        <v>120</v>
      </c>
      <c r="B49" s="17"/>
      <c r="C49" s="17"/>
      <c r="D49" s="17"/>
      <c r="E49" s="17"/>
      <c r="F49" s="17"/>
    </row>
    <row r="50" spans="1:6" x14ac:dyDescent="0.2">
      <c r="A50" s="20" t="s">
        <v>121</v>
      </c>
      <c r="C50" s="17"/>
      <c r="D50" s="17"/>
      <c r="E50" s="17"/>
      <c r="F50" s="17"/>
    </row>
    <row r="51" spans="1:6" ht="12.75" customHeight="1" x14ac:dyDescent="0.2">
      <c r="A51" s="20" t="s">
        <v>99</v>
      </c>
      <c r="B51" s="20"/>
      <c r="C51" s="22"/>
      <c r="D51" s="22"/>
      <c r="E51" s="22"/>
      <c r="F51" s="22"/>
    </row>
    <row r="52" spans="1:6" ht="12.75" customHeight="1" x14ac:dyDescent="0.2">
      <c r="A52" s="20"/>
      <c r="B52" s="20"/>
      <c r="C52" s="22"/>
      <c r="D52" s="22"/>
      <c r="E52" s="22"/>
      <c r="F52" s="22"/>
    </row>
    <row r="53" spans="1:6" ht="12.75" hidden="1" customHeight="1" x14ac:dyDescent="0.2">
      <c r="A53" s="20"/>
      <c r="B53" s="20"/>
      <c r="C53" s="22"/>
      <c r="D53" s="22"/>
      <c r="E53" s="22"/>
      <c r="F53" s="22"/>
    </row>
    <row r="54" spans="1:6" x14ac:dyDescent="0.2"/>
    <row r="55" spans="1:6" x14ac:dyDescent="0.2"/>
    <row r="56" spans="1:6" hidden="1" x14ac:dyDescent="0.2">
      <c r="A56" s="18"/>
      <c r="B56" s="18"/>
      <c r="C56" s="18"/>
      <c r="D56" s="18"/>
      <c r="E56" s="18"/>
      <c r="F56" s="18"/>
    </row>
    <row r="57" spans="1:6" hidden="1" x14ac:dyDescent="0.2">
      <c r="A57" s="18"/>
      <c r="B57" s="18"/>
      <c r="C57" s="18"/>
      <c r="D57" s="18"/>
      <c r="E57" s="18"/>
      <c r="F57" s="18"/>
    </row>
    <row r="58" spans="1:6" hidden="1" x14ac:dyDescent="0.2">
      <c r="A58" s="18"/>
      <c r="B58" s="18"/>
      <c r="C58" s="18"/>
      <c r="D58" s="18"/>
      <c r="E58" s="18"/>
      <c r="F58" s="18"/>
    </row>
    <row r="59" spans="1:6" hidden="1" x14ac:dyDescent="0.2">
      <c r="A59" s="18"/>
      <c r="B59" s="18"/>
      <c r="C59" s="18"/>
      <c r="D59" s="18"/>
      <c r="E59" s="18"/>
      <c r="F59" s="18"/>
    </row>
    <row r="60" spans="1:6" hidden="1" x14ac:dyDescent="0.2">
      <c r="A60" s="18"/>
      <c r="B60" s="18"/>
      <c r="C60" s="18"/>
      <c r="D60" s="18"/>
      <c r="E60" s="18"/>
      <c r="F60" s="18"/>
    </row>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sheetData>
  <sheetProtection formatCells="0" insertRows="0" deleteRows="0"/>
  <dataConsolidate/>
  <mergeCells count="10">
    <mergeCell ref="E40:F40"/>
    <mergeCell ref="A8:F8"/>
    <mergeCell ref="A1:F1"/>
    <mergeCell ref="A9:F9"/>
    <mergeCell ref="B2:F2"/>
    <mergeCell ref="B3:F3"/>
    <mergeCell ref="B4:F4"/>
    <mergeCell ref="B7:F7"/>
    <mergeCell ref="B5:F5"/>
    <mergeCell ref="B6:F6"/>
  </mergeCells>
  <dataValidations xWindow="1062" yWindow="90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9"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8"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062" yWindow="906"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sign-off'!$A$29:$A$30</xm:f>
          </x14:formula1>
          <xm:sqref>B7:F7</xm:sqref>
        </x14:dataValidation>
        <x14:dataValidation type="list" allowBlank="1" showInputMessage="1" showErrorMessage="1" error="Use the drop down list (at the right of the cell)" xr:uid="{00000000-0002-0000-0500-000005000000}">
          <x14:formula1>
            <xm:f>'Summary and sign-off'!$A$45:$A$46</xm:f>
          </x14:formula1>
          <xm:sqref>C11:C39</xm:sqref>
        </x14:dataValidation>
        <x14:dataValidation type="list" errorStyle="information" operator="greaterThan" allowBlank="1" showInputMessage="1" prompt="Provide specific $ value if possible" xr:uid="{00000000-0002-0000-0500-000006000000}">
          <x14:formula1>
            <xm:f>'Summary and sign-off'!$A$39:$A$44</xm:f>
          </x14:formula1>
          <xm:sqref>E11:E39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www.w3.org/XML/1998/namespace"/>
    <ds:schemaRef ds:uri="http://purl.org/dc/dcmitype/"/>
    <ds:schemaRef ds:uri="http://schemas.microsoft.com/office/2006/documentManagement/types"/>
    <ds:schemaRef ds:uri="12165527-d881-4234-97f9-ee139a3f0c31"/>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dc:description>Version 7 - for review by SIT - ready 2/10/18</dc:description>
  <cp:revision/>
  <cp:lastPrinted>2024-04-30T02:51:16Z</cp:lastPrinted>
  <dcterms:created xsi:type="dcterms:W3CDTF">2010-10-17T20:59:02Z</dcterms:created>
  <dcterms:modified xsi:type="dcterms:W3CDTF">2024-07-29T04:15:35Z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